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112B57D-9604-4A66-8667-3222700CDCDC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9" hidden="1">'OD TISS'!$A$5:$N$5</definedName>
    <definedName name="_xlnm._FilterDatabase" localSheetId="26" hidden="1">Total!$A$4:$Y$4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  <definedName name="_xlnm.Print_Area" localSheetId="25">ALOS!$A$1:$M$45</definedName>
    <definedName name="_xlnm.Print_Area" localSheetId="24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0" i="371" l="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7" i="431"/>
  <c r="D10" i="431"/>
  <c r="D18" i="431"/>
  <c r="E11" i="431"/>
  <c r="F12" i="431"/>
  <c r="F20" i="431"/>
  <c r="G13" i="431"/>
  <c r="H14" i="431"/>
  <c r="I15" i="431"/>
  <c r="J16" i="431"/>
  <c r="K17" i="431"/>
  <c r="L18" i="431"/>
  <c r="M19" i="431"/>
  <c r="N20" i="431"/>
  <c r="O21" i="431"/>
  <c r="Q15" i="431"/>
  <c r="D11" i="431"/>
  <c r="F13" i="431"/>
  <c r="G14" i="431"/>
  <c r="H23" i="431"/>
  <c r="J9" i="431"/>
  <c r="K18" i="431"/>
  <c r="L19" i="431"/>
  <c r="N13" i="431"/>
  <c r="P15" i="431"/>
  <c r="Q16" i="431"/>
  <c r="I9" i="431"/>
  <c r="N14" i="431"/>
  <c r="C10" i="431"/>
  <c r="D19" i="431"/>
  <c r="E20" i="431"/>
  <c r="H15" i="431"/>
  <c r="K10" i="431"/>
  <c r="M20" i="431"/>
  <c r="O14" i="431"/>
  <c r="I17" i="431"/>
  <c r="M21" i="431"/>
  <c r="Q9" i="431"/>
  <c r="C11" i="431"/>
  <c r="C19" i="431"/>
  <c r="D12" i="431"/>
  <c r="D20" i="431"/>
  <c r="E13" i="431"/>
  <c r="E21" i="431"/>
  <c r="F14" i="431"/>
  <c r="F22" i="431"/>
  <c r="G15" i="431"/>
  <c r="G23" i="431"/>
  <c r="H16" i="431"/>
  <c r="K19" i="431"/>
  <c r="M13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O9" i="431"/>
  <c r="P10" i="431"/>
  <c r="Q11" i="431"/>
  <c r="Q19" i="431"/>
  <c r="J13" i="431"/>
  <c r="K22" i="431"/>
  <c r="M16" i="431"/>
  <c r="O10" i="431"/>
  <c r="P11" i="431"/>
  <c r="Q20" i="431"/>
  <c r="C15" i="431"/>
  <c r="E9" i="431"/>
  <c r="F10" i="431"/>
  <c r="G19" i="431"/>
  <c r="I13" i="431"/>
  <c r="J14" i="431"/>
  <c r="K23" i="431"/>
  <c r="M17" i="431"/>
  <c r="N18" i="431"/>
  <c r="P12" i="431"/>
  <c r="Q21" i="431"/>
  <c r="K11" i="431"/>
  <c r="N22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17" i="431"/>
  <c r="P18" i="431"/>
  <c r="I20" i="431"/>
  <c r="L15" i="431"/>
  <c r="N17" i="431"/>
  <c r="P19" i="431"/>
  <c r="D16" i="431"/>
  <c r="F18" i="431"/>
  <c r="H20" i="431"/>
  <c r="J22" i="431"/>
  <c r="M9" i="431"/>
  <c r="O11" i="431"/>
  <c r="Q13" i="431"/>
  <c r="L12" i="431"/>
  <c r="P16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J21" i="431"/>
  <c r="K14" i="431"/>
  <c r="L23" i="431"/>
  <c r="N9" i="431"/>
  <c r="O18" i="431"/>
  <c r="Q12" i="431"/>
  <c r="C23" i="431"/>
  <c r="E17" i="431"/>
  <c r="G11" i="431"/>
  <c r="H12" i="431"/>
  <c r="I21" i="431"/>
  <c r="K15" i="431"/>
  <c r="L16" i="431"/>
  <c r="N10" i="431"/>
  <c r="O19" i="431"/>
  <c r="P20" i="431"/>
  <c r="J18" i="431"/>
  <c r="L20" i="431"/>
  <c r="O2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E19" i="431"/>
  <c r="G21" i="431"/>
  <c r="H22" i="431"/>
  <c r="I23" i="431"/>
  <c r="K9" i="431"/>
  <c r="L10" i="431"/>
  <c r="M11" i="431"/>
  <c r="N12" i="431"/>
  <c r="O13" i="431"/>
  <c r="P14" i="431"/>
  <c r="P22" i="431"/>
  <c r="Q23" i="431"/>
  <c r="C18" i="431"/>
  <c r="E12" i="431"/>
  <c r="F21" i="431"/>
  <c r="G22" i="431"/>
  <c r="I16" i="431"/>
  <c r="J17" i="431"/>
  <c r="L11" i="431"/>
  <c r="M12" i="431"/>
  <c r="N21" i="431"/>
  <c r="O22" i="431"/>
  <c r="P23" i="431"/>
  <c r="J10" i="431"/>
  <c r="O15" i="431"/>
  <c r="O8" i="431"/>
  <c r="M8" i="431"/>
  <c r="J8" i="431"/>
  <c r="P8" i="431"/>
  <c r="N8" i="431"/>
  <c r="K8" i="431"/>
  <c r="I8" i="431"/>
  <c r="Q8" i="431"/>
  <c r="E8" i="431"/>
  <c r="L8" i="431"/>
  <c r="G8" i="431"/>
  <c r="H8" i="431"/>
  <c r="C8" i="431"/>
  <c r="D8" i="431"/>
  <c r="F8" i="431"/>
  <c r="S23" i="431" l="1"/>
  <c r="R23" i="431"/>
  <c r="S22" i="431"/>
  <c r="R22" i="431"/>
  <c r="S14" i="431"/>
  <c r="R14" i="431"/>
  <c r="S12" i="431"/>
  <c r="R12" i="431"/>
  <c r="S13" i="431"/>
  <c r="R13" i="431"/>
  <c r="S21" i="431"/>
  <c r="R21" i="431"/>
  <c r="S20" i="431"/>
  <c r="R20" i="431"/>
  <c r="R19" i="431"/>
  <c r="S19" i="431"/>
  <c r="R11" i="431"/>
  <c r="S11" i="431"/>
  <c r="R18" i="431"/>
  <c r="S18" i="431"/>
  <c r="S10" i="431"/>
  <c r="R10" i="431"/>
  <c r="S17" i="431"/>
  <c r="R17" i="431"/>
  <c r="R9" i="431"/>
  <c r="S9" i="431"/>
  <c r="R16" i="431"/>
  <c r="S16" i="431"/>
  <c r="S15" i="431"/>
  <c r="R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1" i="414" l="1"/>
  <c r="E21" i="414" s="1"/>
  <c r="D20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24" i="414" l="1"/>
  <c r="A25" i="414"/>
  <c r="A27" i="414"/>
  <c r="A26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7" i="414" s="1"/>
  <c r="E27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1" i="414" l="1"/>
  <c r="A9" i="414"/>
  <c r="A8" i="414"/>
  <c r="A7" i="414"/>
  <c r="A25" i="383" l="1"/>
  <c r="G3" i="429"/>
  <c r="F3" i="429"/>
  <c r="E3" i="429"/>
  <c r="D3" i="429"/>
  <c r="C3" i="429"/>
  <c r="B3" i="429"/>
  <c r="A35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9" i="383" l="1"/>
  <c r="A11" i="383"/>
  <c r="A7" i="339" l="1"/>
  <c r="D13" i="370" l="1"/>
  <c r="C13" i="370"/>
  <c r="B13" i="370"/>
  <c r="P13" i="370" l="1"/>
  <c r="N13" i="370"/>
  <c r="F13" i="370"/>
  <c r="D24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30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8" i="414" l="1"/>
  <c r="A23" i="414" l="1"/>
  <c r="A18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0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2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9" i="414"/>
  <c r="A22" i="414"/>
  <c r="A14" i="414"/>
  <c r="A15" i="414"/>
  <c r="A4" i="414"/>
  <c r="A6" i="339" l="1"/>
  <c r="A5" i="339"/>
  <c r="D4" i="414"/>
  <c r="D18" i="414"/>
  <c r="C15" i="414"/>
  <c r="C18" i="414"/>
  <c r="D15" i="414"/>
  <c r="D8" i="414" l="1"/>
  <c r="C14" i="414" l="1"/>
  <c r="C7" i="414"/>
  <c r="D11" i="414" l="1"/>
  <c r="E11" i="414" s="1"/>
  <c r="E22" i="414"/>
  <c r="E19" i="414"/>
  <c r="E14" i="414"/>
  <c r="E7" i="414"/>
  <c r="E8" i="414"/>
  <c r="A17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6" i="414" l="1"/>
  <c r="E26" i="414" s="1"/>
  <c r="E12" i="339"/>
  <c r="D25" i="414"/>
  <c r="E25" i="414" s="1"/>
  <c r="C12" i="339"/>
  <c r="F12" i="339" s="1"/>
  <c r="E24" i="414"/>
  <c r="B12" i="339"/>
  <c r="J12" i="339" s="1"/>
  <c r="D28" i="414"/>
  <c r="E28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3" i="414"/>
  <c r="D23" i="414"/>
  <c r="Q3" i="347" l="1"/>
  <c r="S3" i="347"/>
  <c r="U3" i="347"/>
  <c r="H3" i="387"/>
  <c r="J3" i="372"/>
  <c r="N3" i="372"/>
  <c r="F3" i="372"/>
  <c r="I12" i="339"/>
  <c r="I13" i="339" s="1"/>
  <c r="C30" i="414"/>
  <c r="E30" i="414" s="1"/>
  <c r="F13" i="339"/>
  <c r="E13" i="339"/>
  <c r="E15" i="339" s="1"/>
  <c r="H12" i="339"/>
  <c r="G12" i="339"/>
  <c r="A4" i="383"/>
  <c r="A34" i="383"/>
  <c r="A33" i="383"/>
  <c r="A32" i="383"/>
  <c r="A31" i="383"/>
  <c r="A30" i="383"/>
  <c r="A29" i="383"/>
  <c r="A28" i="383"/>
  <c r="A26" i="383"/>
  <c r="A2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7" i="414"/>
  <c r="C4" i="414"/>
  <c r="H13" i="339" l="1"/>
  <c r="F15" i="339"/>
  <c r="J13" i="339"/>
  <c r="B15" i="339"/>
  <c r="D29" i="414"/>
  <c r="E29" i="414" s="1"/>
  <c r="E15" i="414"/>
  <c r="E4" i="414"/>
  <c r="C6" i="340"/>
  <c r="D6" i="340" s="1"/>
  <c r="B4" i="340"/>
  <c r="G13" i="339"/>
  <c r="B12" i="340" l="1"/>
  <c r="B13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<sst xmlns="http://schemas.openxmlformats.org/spreadsheetml/2006/main" count="37014" uniqueCount="6698">
  <si>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</si>
  <si>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</si>
  <si>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</si>
  <si>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</si>
  <si>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</si>
  <si>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</si>
  <si>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</si>
  <si>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</si>
  <si>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</si>
  <si>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</si>
  <si>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</si>
  <si>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</si>
  <si>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</si>
  <si>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</si>
  <si>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</si>
  <si>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</si>
  <si>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</si>
  <si>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</si>
  <si>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</si>
  <si>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</si>
  <si>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</si>
  <si>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</si>
  <si>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</si>
  <si>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</si>
  <si>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</si>
  <si>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</si>
  <si>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</si>
  <si>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</si>
  <si>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</si>
  <si>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</si>
  <si>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</si>
  <si>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</si>
  <si>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</si>
  <si>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</si>
  <si>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</si>
  <si>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</si>
  <si>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</si>
  <si>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</si>
  <si>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</si>
  <si>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</si>
  <si>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</si>
  <si>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</si>
  <si>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</si>
  <si>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</si>
  <si>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</si>
  <si>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</si>
  <si>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</si>
  <si>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</si>
  <si>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</si>
  <si>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</si>
  <si>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</si>
  <si>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</si>
  <si>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</si>
  <si>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</si>
  <si>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</si>
  <si>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</si>
  <si>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</si>
  <si>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</si>
  <si>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</si>
  <si>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</si>
  <si>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</si>
  <si>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</si>
  <si>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</si>
  <si>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</si>
  <si>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</si>
  <si>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</si>
  <si>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</si>
  <si>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</si>
  <si>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</si>
  <si>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</si>
  <si>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</si>
  <si>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</si>
  <si>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</si>
  <si>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</si>
  <si>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</si>
  <si>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</si>
  <si>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</si>
  <si>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</si>
  <si>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</si>
  <si>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</si>
  <si>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</si>
  <si>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</si>
  <si>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</si>
  <si>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</si>
  <si>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</si>
  <si>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</si>
  <si>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</si>
  <si>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</si>
  <si>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</si>
  <si>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</si>
  <si>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</si>
  <si>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</si>
  <si>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</si>
  <si>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</si>
  <si>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</si>
  <si>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</si>
  <si>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</si>
  <si>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</si>
  <si>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</si>
  <si>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</si>
  <si>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</si>
  <si>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</si>
  <si>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</si>
  <si>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</si>
  <si>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</si>
  <si>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</si>
  <si>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</si>
  <si>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</si>
  <si>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</si>
  <si>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</si>
  <si>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</si>
  <si>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</si>
  <si>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</si>
  <si>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</si>
  <si>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</si>
  <si>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</si>
  <si>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</si>
  <si>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</si>
  <si>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</si>
  <si>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</si>
  <si>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</si>
  <si>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</si>
  <si>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</si>
  <si>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</si>
  <si>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</si>
  <si>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</si>
  <si>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</si>
  <si>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</si>
  <si>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</si>
  <si>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</si>
  <si>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</si>
  <si>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</si>
  <si>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</si>
  <si>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</si>
  <si>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</si>
  <si>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</si>
  <si>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</si>
  <si>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</si>
  <si>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</si>
  <si>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</si>
  <si>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</si>
  <si>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</si>
  <si>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</si>
  <si>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</si>
  <si>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</si>
  <si>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</si>
  <si>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</si>
  <si>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</si>
  <si>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</si>
  <si>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</si>
  <si>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</si>
  <si>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</si>
  <si>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</si>
  <si>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</si>
  <si>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</si>
  <si>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</si>
  <si>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</si>
  <si>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</si>
  <si>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</si>
  <si>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</si>
  <si>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</si>
  <si>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</si>
  <si>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</si>
  <si>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</si>
  <si>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</si>
  <si>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</si>
  <si>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</si>
  <si>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</si>
  <si>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</si>
  <si>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</si>
  <si>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</si>
  <si>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</si>
  <si>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</si>
  <si>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</si>
  <si>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</si>
  <si>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</si>
  <si>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</si>
  <si>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</si>
  <si>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</si>
  <si>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</si>
  <si>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</si>
  <si>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</si>
  <si>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</si>
  <si>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</si>
  <si>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</si>
  <si>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</si>
  <si>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</si>
  <si>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</si>
  <si>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</si>
  <si>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</si>
  <si>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</si>
  <si>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</si>
  <si>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</si>
  <si>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</si>
  <si>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</si>
  <si>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</si>
  <si>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</si>
  <si>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</si>
  <si>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</si>
  <si>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</si>
  <si>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</si>
  <si>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</si>
  <si>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</si>
  <si>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</si>
  <si>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</si>
  <si>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</si>
  <si>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</si>
  <si>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</si>
  <si>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</si>
  <si>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</si>
  <si>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</si>
  <si>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</si>
  <si>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</si>
  <si>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</si>
  <si>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</si>
  <si>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</si>
  <si>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</si>
  <si>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</si>
  <si>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</si>
  <si>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</si>
  <si>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</si>
  <si>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</si>
  <si>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</si>
  <si>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</si>
  <si>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</si>
  <si>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</si>
  <si>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</si>
  <si>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</si>
  <si>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</si>
  <si>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</si>
  <si>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</si>
  <si>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</si>
  <si>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</si>
  <si>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</si>
  <si>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</si>
  <si>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</si>
  <si>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</si>
  <si>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</si>
  <si>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</si>
  <si>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</si>
  <si>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</si>
  <si>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</si>
  <si>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</si>
  <si>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</si>
  <si>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</si>
  <si>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</si>
  <si>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</si>
  <si>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</si>
  <si>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</si>
  <si>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</si>
  <si>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</si>
  <si>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</si>
  <si>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</si>
  <si>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</si>
  <si>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</si>
  <si>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</si>
  <si>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</si>
  <si>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</si>
  <si>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</si>
  <si>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</si>
  <si>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</si>
  <si>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</si>
  <si>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</si>
  <si>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</si>
  <si>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</si>
  <si>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</si>
  <si>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</si>
  <si>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</si>
  <si>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</si>
  <si>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</si>
  <si>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</si>
  <si>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</si>
  <si>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</si>
  <si>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</si>
  <si>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</si>
  <si>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</si>
  <si>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</si>
  <si>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</si>
  <si>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</si>
  <si>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</si>
  <si>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</si>
  <si>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</si>
  <si>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</si>
  <si>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</si>
  <si>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</si>
  <si>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</si>
  <si>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</si>
  <si>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</si>
  <si>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</si>
  <si>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</si>
  <si>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</si>
  <si>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</si>
  <si>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</si>
  <si>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</si>
  <si>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</si>
  <si>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</si>
  <si>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</si>
  <si>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</si>
  <si>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</si>
  <si>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</si>
  <si>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</si>
  <si>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</si>
  <si>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</si>
  <si>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</si>
  <si>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</si>
  <si>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</si>
  <si>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</si>
  <si>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</si>
  <si>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</si>
  <si>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</si>
  <si>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</si>
  <si>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</si>
  <si>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</si>
  <si>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</si>
  <si>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</si>
  <si>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</si>
  <si>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</si>
  <si>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</si>
  <si>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</si>
  <si>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</si>
  <si>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</si>
  <si>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</si>
  <si>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</si>
  <si>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</si>
  <si>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</si>
  <si>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</si>
  <si>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</si>
  <si>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</si>
  <si>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</si>
  <si>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</si>
  <si>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</si>
  <si>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</si>
  <si>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</si>
  <si>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</si>
  <si>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</si>
  <si>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</si>
  <si>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</si>
  <si>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</si>
  <si>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</si>
  <si>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</si>
  <si>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50113008     léky - krev.deriváty ZUL (TO)</t>
  </si>
  <si>
    <t>50113011     léky - hemofilici ZUL (TO)</t>
  </si>
  <si>
    <t>--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</si>
  <si>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</si>
  <si>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</si>
  <si>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</si>
  <si>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</si>
  <si>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</si>
  <si>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</si>
  <si>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</si>
  <si>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</si>
  <si>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</si>
  <si>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</si>
  <si>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</si>
  <si>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</si>
  <si>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</si>
  <si>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</si>
  <si>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50115062     ZPr - materiál hemodialýza (Z525)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</si>
  <si>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</si>
  <si>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</si>
  <si>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</si>
  <si>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</si>
  <si>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</si>
  <si>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</si>
  <si>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</si>
  <si>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</si>
  <si>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</si>
  <si>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</si>
  <si>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</si>
  <si>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</si>
  <si>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</si>
  <si>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</si>
  <si>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</si>
  <si>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</si>
  <si>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</si>
  <si>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</si>
  <si>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</si>
  <si>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</si>
  <si>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</si>
  <si>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</si>
  <si>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</si>
  <si>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</si>
  <si>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</si>
  <si>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</si>
  <si>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</si>
  <si>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</si>
  <si>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</si>
  <si>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</si>
  <si>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</si>
  <si>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</si>
  <si>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</si>
  <si>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</si>
  <si>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</si>
  <si>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</si>
  <si>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</si>
  <si>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</si>
  <si>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</si>
  <si>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</si>
  <si>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</si>
  <si>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</si>
  <si>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</si>
  <si>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</si>
  <si>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</si>
  <si>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</si>
  <si>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</si>
  <si>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</si>
  <si>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</si>
  <si>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</si>
  <si>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</si>
  <si>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</si>
  <si>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</si>
  <si>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</si>
  <si>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</si>
  <si>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</si>
  <si>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</si>
  <si>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</si>
  <si>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</si>
  <si>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</si>
  <si>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</si>
  <si>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</si>
  <si>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</si>
  <si>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</si>
  <si>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</si>
  <si>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</si>
  <si>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</si>
  <si>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</si>
  <si>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</si>
  <si>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</si>
  <si>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</si>
  <si>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</si>
  <si>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</si>
  <si>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</si>
  <si>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</si>
  <si>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</si>
  <si>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</si>
  <si>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</si>
  <si>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</si>
  <si>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</si>
  <si>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</si>
  <si>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</si>
  <si>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</si>
  <si>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</si>
  <si>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</si>
  <si>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</si>
  <si>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</si>
  <si>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</si>
  <si>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</si>
  <si>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</si>
  <si>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</si>
  <si>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</si>
  <si>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</si>
  <si>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</si>
  <si>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</si>
  <si>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</si>
  <si>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</si>
  <si>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</si>
  <si>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</si>
  <si>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</si>
  <si>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</si>
  <si>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</si>
  <si>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</si>
  <si>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</si>
  <si>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</si>
  <si>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</si>
  <si>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</si>
  <si>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</si>
  <si>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</si>
  <si>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</si>
  <si>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</si>
  <si>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</si>
  <si>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</si>
  <si>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</si>
  <si>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</si>
  <si>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</si>
  <si>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</si>
  <si>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</si>
  <si>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</si>
  <si>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</si>
  <si>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</si>
  <si>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</si>
  <si>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</si>
  <si>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</si>
  <si>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</si>
  <si>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</si>
  <si>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</si>
  <si>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</si>
  <si>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</si>
  <si>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</si>
  <si>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</si>
  <si>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</si>
  <si>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</si>
  <si>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</si>
  <si>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</si>
  <si>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</si>
  <si>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</si>
  <si>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</si>
  <si>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</si>
  <si>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</si>
  <si>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</si>
  <si>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</si>
  <si>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</si>
  <si>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</si>
  <si>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</si>
  <si>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</si>
  <si>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</si>
  <si>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</si>
  <si>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</si>
  <si>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</si>
  <si>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</si>
  <si>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</si>
  <si>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</si>
  <si>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</si>
  <si>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</si>
  <si>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</si>
  <si>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</si>
  <si>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</si>
  <si>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</si>
  <si>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</si>
  <si>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</si>
  <si>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</si>
  <si>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</si>
  <si>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</si>
  <si>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</si>
  <si>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</si>
  <si>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</si>
  <si>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</si>
  <si>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</si>
  <si>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</si>
  <si>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</si>
  <si>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</si>
  <si>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</si>
  <si>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</si>
  <si>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60241     Odmítnutí vykázané péče     OZPI</t>
  </si>
  <si>
    <t>60241201     odmítnutí vykázané péče, receptů, poukázek PZt, Tr - ZP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</si>
  <si>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</si>
  <si>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</si>
  <si>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</si>
  <si>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</si>
  <si>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</si>
  <si>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</si>
  <si>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</si>
  <si>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</si>
  <si>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</si>
  <si>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</si>
  <si>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</si>
  <si>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</si>
  <si>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</si>
  <si>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</si>
  <si>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64908007     ostatní výnosy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</si>
  <si>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</si>
  <si>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</si>
  <si>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</si>
  <si>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</si>
  <si>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</si>
  <si>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</si>
  <si>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</si>
  <si>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</si>
  <si>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</si>
  <si>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</si>
  <si>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</si>
  <si>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</si>
  <si>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</si>
  <si>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</si>
  <si>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</si>
  <si>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</si>
  <si>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</si>
  <si>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</si>
  <si>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</si>
  <si>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</si>
  <si>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</si>
  <si>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</si>
  <si>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</si>
  <si>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</si>
  <si>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</si>
  <si>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</si>
  <si>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</si>
  <si>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</si>
  <si>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</si>
  <si>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</si>
  <si>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</si>
  <si>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</si>
  <si>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</si>
  <si>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</si>
  <si>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</si>
  <si>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</si>
  <si>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</si>
  <si>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</si>
  <si>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</si>
  <si>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</si>
  <si>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</si>
  <si>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</si>
  <si>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</si>
  <si>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</si>
  <si>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</si>
  <si>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</si>
  <si>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</si>
  <si>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</si>
  <si>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</si>
  <si>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</si>
  <si>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</si>
  <si>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</si>
  <si>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</si>
  <si>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</si>
  <si>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</si>
  <si>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</si>
  <si>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</si>
  <si>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</si>
  <si>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</si>
  <si>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</si>
  <si>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</si>
  <si>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</si>
  <si>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</si>
  <si>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</si>
  <si>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</si>
  <si>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5001</t>
  </si>
  <si>
    <t>KCHIR: vedení klinického pracoviště</t>
  </si>
  <si>
    <t>KCHIR: vedení klinického pracoviště Celkem</t>
  </si>
  <si>
    <t>léky - paušál (LEK)</t>
  </si>
  <si>
    <t>O</t>
  </si>
  <si>
    <t>TACHOSIL</t>
  </si>
  <si>
    <t>DRM SPO 9.5X4.8CM</t>
  </si>
  <si>
    <t>ACC INJEKT</t>
  </si>
  <si>
    <t>INJ SOL 5X3ML/300MG</t>
  </si>
  <si>
    <t>ACIDUM FOLICUM LECIVA</t>
  </si>
  <si>
    <t>DRG 30X10MG</t>
  </si>
  <si>
    <t>P</t>
  </si>
  <si>
    <t>ACTRAPID PENFILL 100IU/ML</t>
  </si>
  <si>
    <t>INJ SOL 5X3ML</t>
  </si>
  <si>
    <t>ADADUT 0,5MG CPS MOL 90</t>
  </si>
  <si>
    <t>ADRENALIN LECIVA</t>
  </si>
  <si>
    <t>INJ 5X1ML/1MG</t>
  </si>
  <si>
    <t>ADVAGRAF 5 MG</t>
  </si>
  <si>
    <t>POR CPS PRO 30X5MG</t>
  </si>
  <si>
    <t>AESCIN-TEVA</t>
  </si>
  <si>
    <t>POR TBL ENT 90X20MG</t>
  </si>
  <si>
    <t>POR TBL FLM 30X20MG</t>
  </si>
  <si>
    <t>AGAPURIN</t>
  </si>
  <si>
    <t>INJ 5X5ML/100MG</t>
  </si>
  <si>
    <t>AGEN 10</t>
  </si>
  <si>
    <t>POR TBL NOB 30X10MG</t>
  </si>
  <si>
    <t>AGEN 5</t>
  </si>
  <si>
    <t>POR TBL NOB 90X5MG</t>
  </si>
  <si>
    <t>ALDACTONE-AMPULE</t>
  </si>
  <si>
    <t>INJ 10X10ML/200MG</t>
  </si>
  <si>
    <t>ALMIRAL</t>
  </si>
  <si>
    <t>INJ 10X3ML/75MG</t>
  </si>
  <si>
    <t>ALOPURINOL SANDOZ</t>
  </si>
  <si>
    <t>100MG TBL NOB 100</t>
  </si>
  <si>
    <t>300MG TBL NOB 30</t>
  </si>
  <si>
    <t>AMARYL 3 MG</t>
  </si>
  <si>
    <t>POR TBL NOB 30X3MG</t>
  </si>
  <si>
    <t>AMBROBENE</t>
  </si>
  <si>
    <t>INJ 5X2ML/15MG</t>
  </si>
  <si>
    <t>AMBROBENE 7.5MG/ML</t>
  </si>
  <si>
    <t>SOL 1X100ML</t>
  </si>
  <si>
    <t>SOL 1X40ML</t>
  </si>
  <si>
    <t>ANALGIN</t>
  </si>
  <si>
    <t>INJ SOL 5X5ML</t>
  </si>
  <si>
    <t>ANOPYRIN</t>
  </si>
  <si>
    <t>100MG TBL NOB 60(6X10)</t>
  </si>
  <si>
    <t>ANOPYRIN 100MG</t>
  </si>
  <si>
    <t>TBL 20X100MG</t>
  </si>
  <si>
    <t>APO-PAROX</t>
  </si>
  <si>
    <t>AQUA PRO INJECTIONE ARDEAPHARMA</t>
  </si>
  <si>
    <t>INF 1X250ML</t>
  </si>
  <si>
    <t>ARDEAELYTOSOL NA.HYDR.CARB.4.2%</t>
  </si>
  <si>
    <t>INF 1X80ML</t>
  </si>
  <si>
    <t>ARDEANUTRISOL G 40</t>
  </si>
  <si>
    <t>400G/L INF SOL 20X80ML</t>
  </si>
  <si>
    <t>ARDEAOSMOSOL MA 20</t>
  </si>
  <si>
    <t>200G/L INF SOL 10X200ML</t>
  </si>
  <si>
    <t>ARIXTRA</t>
  </si>
  <si>
    <t>INJ SOL 10X0.5ML</t>
  </si>
  <si>
    <t>ATRAM 25</t>
  </si>
  <si>
    <t>POR TBLNOB30X25MG</t>
  </si>
  <si>
    <t>ATROPIN BIOTIKA 1MG</t>
  </si>
  <si>
    <t>INJ 10X1ML/1MG</t>
  </si>
  <si>
    <t>ATROVENT 0.025%</t>
  </si>
  <si>
    <t>INH SOL 1X20ML</t>
  </si>
  <si>
    <t>ATROVENT N</t>
  </si>
  <si>
    <t>INH SOL PSS200X20RG</t>
  </si>
  <si>
    <t>AULIN</t>
  </si>
  <si>
    <t>POR GRA SOL30SÁČKŮ</t>
  </si>
  <si>
    <t>BACTROBAN NASAL</t>
  </si>
  <si>
    <t>NAS UNG 1X3GM/60MG</t>
  </si>
  <si>
    <t>BERODUAL N</t>
  </si>
  <si>
    <t>INH SOL PSS 200DÁV</t>
  </si>
  <si>
    <t>BETALOC</t>
  </si>
  <si>
    <t>1MG/ML INJ SOL 5X5ML</t>
  </si>
  <si>
    <t>BETALOC ZOK</t>
  </si>
  <si>
    <t>25MG TBL PRO 100</t>
  </si>
  <si>
    <t>50MG TBL PRO 30</t>
  </si>
  <si>
    <t>BETALOC ZOK 100 MG</t>
  </si>
  <si>
    <t>TBL RET 30X100MG</t>
  </si>
  <si>
    <t>Biopron9 tob.60+20</t>
  </si>
  <si>
    <t>BISOPROLOL MYLAN 2,5 MG</t>
  </si>
  <si>
    <t>2,5MG TBL FLM 30</t>
  </si>
  <si>
    <t>BISOPROLOL MYLAN 5 MG</t>
  </si>
  <si>
    <t>POR TBL FLM 100X5MG</t>
  </si>
  <si>
    <t>BRAUNOVIDON MAST</t>
  </si>
  <si>
    <t>DRM UNG 1X250GM</t>
  </si>
  <si>
    <t>BRILIQUE 90 MG</t>
  </si>
  <si>
    <t>POR TBL FLM 56X90MG</t>
  </si>
  <si>
    <t>BROMHEXIN - EGIS</t>
  </si>
  <si>
    <t>SOL 1X60ML/120MG</t>
  </si>
  <si>
    <t>BURONIL 25 MG</t>
  </si>
  <si>
    <t>POR TBL OBD 50X25MG</t>
  </si>
  <si>
    <t xml:space="preserve">BUSCOPAN </t>
  </si>
  <si>
    <t>INJ 5X1ML/20MG</t>
  </si>
  <si>
    <t>CADUET 5MG/10MG</t>
  </si>
  <si>
    <t>POR TBL FLM 30</t>
  </si>
  <si>
    <t>CALCIUM GLUCONICUM 10% B.BRAUN</t>
  </si>
  <si>
    <t>INJ SOL 20X10ML</t>
  </si>
  <si>
    <t>CALCIUM CHLORATUM BIOTIKA</t>
  </si>
  <si>
    <t>INJ 5X10ML 10%</t>
  </si>
  <si>
    <t>CANCOMBINO 32 MG/12,5 MG</t>
  </si>
  <si>
    <t>POR TBL NOB 28 I</t>
  </si>
  <si>
    <t>CARBOSORB</t>
  </si>
  <si>
    <t>320MG TBL NOB 20</t>
  </si>
  <si>
    <t>CARDILAN</t>
  </si>
  <si>
    <t>INJ 10X10ML</t>
  </si>
  <si>
    <t>CARTEOL LP 2%</t>
  </si>
  <si>
    <t>OPH GTT PRO 1X3ML</t>
  </si>
  <si>
    <t>CARVESAN 25</t>
  </si>
  <si>
    <t>POR TBL NOB 30X25MG</t>
  </si>
  <si>
    <t>CARVESAN 6,25</t>
  </si>
  <si>
    <t>POR TBL NOB 30X6,25MG</t>
  </si>
  <si>
    <t>POR TBL NOB 100X6,25MG</t>
  </si>
  <si>
    <t>CEZERA 5 MG</t>
  </si>
  <si>
    <t>POR TBL FLM 90X5MG</t>
  </si>
  <si>
    <t>POR TBL FLM 30X5MG</t>
  </si>
  <si>
    <t>CITALEC 20 ZENTIVA</t>
  </si>
  <si>
    <t>20MG TBL FLM 30</t>
  </si>
  <si>
    <t>CLARINASE REPETABS</t>
  </si>
  <si>
    <t>5MG/120MG TBL PRO 7 II</t>
  </si>
  <si>
    <t>POR TBL PRO 14 II</t>
  </si>
  <si>
    <t>CLEXANE</t>
  </si>
  <si>
    <t>INJ SOL 10X0.6ML/6KU</t>
  </si>
  <si>
    <t>INJ SOL 10X1ML/10KU</t>
  </si>
  <si>
    <t>CODEIN SLOVAKOFARMA 30MG</t>
  </si>
  <si>
    <t>TBL 10X30MG-BLISTR</t>
  </si>
  <si>
    <t>COLCHICUM-DISPERT</t>
  </si>
  <si>
    <t>POR TBL OBD 20X500RG</t>
  </si>
  <si>
    <t>CONTROLOC 20 MG</t>
  </si>
  <si>
    <t>POR TBL ENT 100X20MG</t>
  </si>
  <si>
    <t>POR TBL ENT 28X20MG I</t>
  </si>
  <si>
    <t>CONTROLOC 40 MG</t>
  </si>
  <si>
    <t>POR TBL ENT 28X40MG</t>
  </si>
  <si>
    <t>POR TBL ENT 100X40MG I</t>
  </si>
  <si>
    <t>CONTROLOC I.V.</t>
  </si>
  <si>
    <t>INJ PLV SOL 1X40MG</t>
  </si>
  <si>
    <t>CORDARONE</t>
  </si>
  <si>
    <t>INJ SOL 6X3ML/150MG</t>
  </si>
  <si>
    <t>POR TBL NOB60X200MG</t>
  </si>
  <si>
    <t>POR TBL NOB30X200MG</t>
  </si>
  <si>
    <t>CORVATON FORTE</t>
  </si>
  <si>
    <t>TBL 30X4MG</t>
  </si>
  <si>
    <t>COSYREL 5MG/5MG</t>
  </si>
  <si>
    <t xml:space="preserve">TBL FLM 30 </t>
  </si>
  <si>
    <t>Deca durabolin 50mg amp.1x1ml - MIMOŘÁDNÝ DOVOZ!!</t>
  </si>
  <si>
    <t>DEGAN</t>
  </si>
  <si>
    <t>TBL 40X10MG</t>
  </si>
  <si>
    <t>INJ 50X2ML/10MG</t>
  </si>
  <si>
    <t>DETRALEX</t>
  </si>
  <si>
    <t>POR TBL FLM 60</t>
  </si>
  <si>
    <t>POR TBL FLM 120X500MG</t>
  </si>
  <si>
    <t>DEXAMETHASONE WZF POLFA</t>
  </si>
  <si>
    <t>OPHGTTSUS1X5ML0.1%</t>
  </si>
  <si>
    <t>DIAZEPAM SLOVAKOFARMA</t>
  </si>
  <si>
    <t>TBL 20X10MG</t>
  </si>
  <si>
    <t>DICLOFENAC DUO PHARMASWISS 75 MG</t>
  </si>
  <si>
    <t>POR CPS RDR 30X75MG</t>
  </si>
  <si>
    <t>DIGOXIN ORION INJ.-MIMOŘÁDNÝ DOVOZ!!</t>
  </si>
  <si>
    <t>INJ SOL 25X1ML/0.25MG</t>
  </si>
  <si>
    <t xml:space="preserve">DIPIDOLOR </t>
  </si>
  <si>
    <t>INJ 5X2ML 7.5MG/ML</t>
  </si>
  <si>
    <t>DITHIADEN</t>
  </si>
  <si>
    <t>TBL 20X2MG</t>
  </si>
  <si>
    <t>Dobutamin Admeda 250 inf.sol50ml</t>
  </si>
  <si>
    <t>DOLMINA 100 SR</t>
  </si>
  <si>
    <t>POR TBL PRO 20X100MG</t>
  </si>
  <si>
    <t>DOLMINA 50</t>
  </si>
  <si>
    <t>TBL OBD 30X50MG</t>
  </si>
  <si>
    <t>DOPEGYT</t>
  </si>
  <si>
    <t>TBL 50X250MG</t>
  </si>
  <si>
    <t>DORETA 75 MG/650 MG</t>
  </si>
  <si>
    <t>POR TBL FLM 10</t>
  </si>
  <si>
    <t>POR TBL FLM 90</t>
  </si>
  <si>
    <t>DUODART 0,5 MG/0,4 MG</t>
  </si>
  <si>
    <t>POR CPS DUR 90</t>
  </si>
  <si>
    <t>DUPHALAC</t>
  </si>
  <si>
    <t>667MG/ML POR SOL 1X500ML IV</t>
  </si>
  <si>
    <t>667MG/ML POR SOL 1X200ML IV</t>
  </si>
  <si>
    <t>DZ BRAUNOL 1 L</t>
  </si>
  <si>
    <t>DZ OCTENISEPT drm. sol. 250 ml</t>
  </si>
  <si>
    <t>DRM SOL 1X250ML</t>
  </si>
  <si>
    <t>DZ TRIXO LIND 100 ml</t>
  </si>
  <si>
    <t>DZ TRIXO LIND 500ML</t>
  </si>
  <si>
    <t>EBRANTIL 30 RETARD</t>
  </si>
  <si>
    <t>POR CPS PRO 50X30MG</t>
  </si>
  <si>
    <t>EBRANTIL 60 RETARD</t>
  </si>
  <si>
    <t>POR CPS PRO 50X60MG</t>
  </si>
  <si>
    <t>EBRANTIL I.V. 25</t>
  </si>
  <si>
    <t>INJ SOL 5X5ML/25MG</t>
  </si>
  <si>
    <t>EBRANTIL I.V.50</t>
  </si>
  <si>
    <t>INJ SOL 5X10ML/50MG</t>
  </si>
  <si>
    <t>ELIQUIS 2,5 MG</t>
  </si>
  <si>
    <t>POR TBL FLM 168X2.5MG</t>
  </si>
  <si>
    <t>POR TBL FLM 20X2.5MG</t>
  </si>
  <si>
    <t>ELIQUIS 5 MG</t>
  </si>
  <si>
    <t>TBL FLM 28X5MG</t>
  </si>
  <si>
    <t>ELOCOM</t>
  </si>
  <si>
    <t>DRM CRM 1X30GM 0.1%</t>
  </si>
  <si>
    <t>ENDIARON</t>
  </si>
  <si>
    <t>250MG TBL FLM 20</t>
  </si>
  <si>
    <t>ENELBIN 100 RETARD</t>
  </si>
  <si>
    <t>TBL RET 100X100MG</t>
  </si>
  <si>
    <t>ERDOMED</t>
  </si>
  <si>
    <t>POR CPS DUR 60X300MG</t>
  </si>
  <si>
    <t>ERDOMED 300MG</t>
  </si>
  <si>
    <t>CPS 20X300MG</t>
  </si>
  <si>
    <t>CPS 10X300MG</t>
  </si>
  <si>
    <t>Esmocard HCL 100mg/10ml inj.5 x 100mg/10ml</t>
  </si>
  <si>
    <t>ESPUMISAN</t>
  </si>
  <si>
    <t>PORCPSMOL50X40MG-BL</t>
  </si>
  <si>
    <t>Espumisan cps.100x40mg-blistr</t>
  </si>
  <si>
    <t>0057585</t>
  </si>
  <si>
    <t>EUCREAS 50 MG/1000 MG</t>
  </si>
  <si>
    <t>EUPHYLLIN CR N 200</t>
  </si>
  <si>
    <t>200MG CPS PRO 50</t>
  </si>
  <si>
    <t>EUTHYROX 150</t>
  </si>
  <si>
    <t>TBL 100X150RG</t>
  </si>
  <si>
    <t>EUTHYROX 50</t>
  </si>
  <si>
    <t>TBL 100X50RG</t>
  </si>
  <si>
    <t>EUTHYROX 75</t>
  </si>
  <si>
    <t>TBL 100X75RG</t>
  </si>
  <si>
    <t>EUTHYROX 88 MIKROGRAMŮ</t>
  </si>
  <si>
    <t>POR TBL NOB 100X88RG II</t>
  </si>
  <si>
    <t>FERRLECIT</t>
  </si>
  <si>
    <t>INJ SOL 6X5ML/62.5MG</t>
  </si>
  <si>
    <t>FOKUSIN</t>
  </si>
  <si>
    <t>POR CPS RDR 90X0.4MG</t>
  </si>
  <si>
    <t>FRAXIPARINE</t>
  </si>
  <si>
    <t>INJ SOL 10X0.8ML</t>
  </si>
  <si>
    <t>INJ SOL 10X0.3ML</t>
  </si>
  <si>
    <t>INJ SOL 10X1ML</t>
  </si>
  <si>
    <t>INJ SOL 10X0.4ML</t>
  </si>
  <si>
    <t>INJ SOL 10X0.6ML</t>
  </si>
  <si>
    <t>FRAXIPARINE FORTE</t>
  </si>
  <si>
    <t>FURORESE 250</t>
  </si>
  <si>
    <t>POR TBL NOB 100X250MG</t>
  </si>
  <si>
    <t>FURORESE 40</t>
  </si>
  <si>
    <t>TBL 50X40MG</t>
  </si>
  <si>
    <t>TBL 100X40MG</t>
  </si>
  <si>
    <t>FUROSEMID ACCORD</t>
  </si>
  <si>
    <t>10MG/ML INJ/INF SOL 10X2ML</t>
  </si>
  <si>
    <t>FUROSEMID BIOTIKA FORTE</t>
  </si>
  <si>
    <t>INJ 10X10ML/125MG</t>
  </si>
  <si>
    <t>GABANOX 100MG</t>
  </si>
  <si>
    <t>CPS DUR 90</t>
  </si>
  <si>
    <t>GEFIN</t>
  </si>
  <si>
    <t>5MG TBL FLM 100</t>
  </si>
  <si>
    <t>GENTADEX 5 MG/ML + 1 MG/ML</t>
  </si>
  <si>
    <t>OPH GTT SOL 1X5ML</t>
  </si>
  <si>
    <t>GLUKÓZA 10 BRAUN</t>
  </si>
  <si>
    <t>INF SOL 10X500ML-PE</t>
  </si>
  <si>
    <t>GLUKÓZA 40 BRAUN</t>
  </si>
  <si>
    <t>GLUKÓZA 5 BRAUN</t>
  </si>
  <si>
    <t>INF SOL 20X100ML-PE</t>
  </si>
  <si>
    <t>GODASAL 100</t>
  </si>
  <si>
    <t>POR TBL NOB 100</t>
  </si>
  <si>
    <t>HELICID 20 ZENTIVA</t>
  </si>
  <si>
    <t>POR CPS ETD 90X20MG</t>
  </si>
  <si>
    <t>HELICID 40 MG</t>
  </si>
  <si>
    <t>POR CPS ETD 7X4X40MG</t>
  </si>
  <si>
    <t>HEMINEVRIN 192 MG</t>
  </si>
  <si>
    <t>POR CPS MOL 100X192MG (dříve název 300mg!)</t>
  </si>
  <si>
    <t>HEPARIN LECIVA</t>
  </si>
  <si>
    <t>INJ 1X10ML/50KU</t>
  </si>
  <si>
    <t>HERPESIN</t>
  </si>
  <si>
    <t>CRM 1X5GM 5%</t>
  </si>
  <si>
    <t>HERPESIN 200</t>
  </si>
  <si>
    <t>POR TBL NOB 25X200MG</t>
  </si>
  <si>
    <t>HEŘMÁNKOVÝ ČAJ LEROS</t>
  </si>
  <si>
    <t>SPC 20X1.5GM(SÁČKY)</t>
  </si>
  <si>
    <t>HIRUDOID</t>
  </si>
  <si>
    <t>DRM GEL 1X40GM</t>
  </si>
  <si>
    <t>HUMULIN N 100 M.J./ML</t>
  </si>
  <si>
    <t>INJ 1X10ML/1KU</t>
  </si>
  <si>
    <t>HUMULIN R 100 M.J./ML</t>
  </si>
  <si>
    <t>HYLAK FORTE</t>
  </si>
  <si>
    <t>POR SOL 100ML</t>
  </si>
  <si>
    <t>Hypromeloza -P 10ml</t>
  </si>
  <si>
    <t>CHLORID SODNÝ 0,9% BRAUN</t>
  </si>
  <si>
    <t>INF SOL 20X100MLPELAH</t>
  </si>
  <si>
    <t>INF SOL 10X500MLPELAH</t>
  </si>
  <si>
    <t>INF SOL 10X250MLPELAH</t>
  </si>
  <si>
    <t>IBALGIN</t>
  </si>
  <si>
    <t>50MG/G CRM 50G</t>
  </si>
  <si>
    <t>IBALGIN 400</t>
  </si>
  <si>
    <t>400MG TBL FLM 24</t>
  </si>
  <si>
    <t>400MG TBL FLM 48</t>
  </si>
  <si>
    <t>IBALGIN KRÉM 100G</t>
  </si>
  <si>
    <t>DRM CRM 1X100GM</t>
  </si>
  <si>
    <t>IBEROGAST</t>
  </si>
  <si>
    <t>POR GTT SOL 20ML</t>
  </si>
  <si>
    <t>IBUSTRIN</t>
  </si>
  <si>
    <t>POR TBLNOB30X200MG</t>
  </si>
  <si>
    <t>IMAZOL KRÉMPASTA</t>
  </si>
  <si>
    <t>10MG/G DRM PST 1X30G</t>
  </si>
  <si>
    <t>IMAZOL PLUS</t>
  </si>
  <si>
    <t>10MG/G+2,5MG/G CRM 30G</t>
  </si>
  <si>
    <t>IMODIUM</t>
  </si>
  <si>
    <t>2MG CPS DUR 20</t>
  </si>
  <si>
    <t>INDAP</t>
  </si>
  <si>
    <t>CPS 30X2.5MG</t>
  </si>
  <si>
    <t>INSULATARD PENFILL 100 IU/ML</t>
  </si>
  <si>
    <t>INJ SUS 5X3ML/300UT</t>
  </si>
  <si>
    <t>ISOKET SPRAY</t>
  </si>
  <si>
    <t>SPR 1X12.4GM(=15ML)</t>
  </si>
  <si>
    <t>JANUMET 50 MG/1000 MG</t>
  </si>
  <si>
    <t>POR TBL FLM 56X50MG/1000MG</t>
  </si>
  <si>
    <t>KALIUM CHLORATUM BIOMEDICA</t>
  </si>
  <si>
    <t>POR TBLFLM100X500MG</t>
  </si>
  <si>
    <t>KALIUMCHLORID 7.45% BRAUN</t>
  </si>
  <si>
    <t>INF CNC SOL 20X100ML</t>
  </si>
  <si>
    <t>INF CNC SOL 20X20ML</t>
  </si>
  <si>
    <t>KALNORMIN</t>
  </si>
  <si>
    <t>POR TBL PRO 30X1GM</t>
  </si>
  <si>
    <t>KAPIDIN 10 MG</t>
  </si>
  <si>
    <t>POR TBL FLM 30X10MG</t>
  </si>
  <si>
    <t>KINITO 50 MG, POTAHOVANÉ TABLETY</t>
  </si>
  <si>
    <t>POR TBL FLM 40X50MG</t>
  </si>
  <si>
    <t>KL ETHANOL.C.BENZINO 150G</t>
  </si>
  <si>
    <t>KL ETHANOL.C.BENZINO 160G</t>
  </si>
  <si>
    <t>KL ETHER 150G</t>
  </si>
  <si>
    <t>KL ETHER 180G</t>
  </si>
  <si>
    <t>KL ETHER 200G</t>
  </si>
  <si>
    <t xml:space="preserve">KL CHLADIVE MAZANI 450 g  </t>
  </si>
  <si>
    <t>Fagron, Kulich</t>
  </si>
  <si>
    <t>KL MESOCAIN GEL, 250G v láhvi s pumpou</t>
  </si>
  <si>
    <t>NESTERILNÍ</t>
  </si>
  <si>
    <t>KL NOSNI MAST S HG,15G</t>
  </si>
  <si>
    <t>KL SOL.BORGLYCEROLI  3% 100 G</t>
  </si>
  <si>
    <t>KL TBL MAGN.LACT 0,5G+B6 0,02G, 100TBL</t>
  </si>
  <si>
    <t>KL UNG.LENIENS FAGRON 500g</t>
  </si>
  <si>
    <t>KL UNG.LENIENS, 200G</t>
  </si>
  <si>
    <t>Klysma salinické 135ml</t>
  </si>
  <si>
    <t>LANTUS 100 IU/ML</t>
  </si>
  <si>
    <t>INJ SOL 5X3ML - CA</t>
  </si>
  <si>
    <t>LESCOL XL</t>
  </si>
  <si>
    <t>POR TBL PRO 28X80MG</t>
  </si>
  <si>
    <t>LETROX 100</t>
  </si>
  <si>
    <t>POR TBL NOB 100X100RG II</t>
  </si>
  <si>
    <t>LETROX 50</t>
  </si>
  <si>
    <t>POR TBL NOB 100X50RG II</t>
  </si>
  <si>
    <t>LEXAURIN 3</t>
  </si>
  <si>
    <t>3MG TBL NOB 30</t>
  </si>
  <si>
    <t>3MG TBL NOB 28</t>
  </si>
  <si>
    <t>LOKREN 20 MG</t>
  </si>
  <si>
    <t>POR TBL FLM 98X20MG</t>
  </si>
  <si>
    <t>LOPERON CPS</t>
  </si>
  <si>
    <t>POR CPS DUR 10X2MG</t>
  </si>
  <si>
    <t>POR CPS DUR 20X2MG</t>
  </si>
  <si>
    <t>LOZAP 50 ZENTIVA</t>
  </si>
  <si>
    <t>POR TBL FLM 30X50MG</t>
  </si>
  <si>
    <t>MAGNESIUM SULFURICUM BBP 20%</t>
  </si>
  <si>
    <t>200MG/ML INJ SOL 5X10ML</t>
  </si>
  <si>
    <t>MAGNESIUM SULFURICUM BIOTIKA</t>
  </si>
  <si>
    <t>MAGNETRANS 375mg 50 tyčinek granulátu</t>
  </si>
  <si>
    <t>MAGNOSOLV</t>
  </si>
  <si>
    <t>365MG POR GRA SOL SCC 30</t>
  </si>
  <si>
    <t>MÁTOVÝ ČAJ LEROS</t>
  </si>
  <si>
    <t>SPC 20X2.0GM(SÁČKY)</t>
  </si>
  <si>
    <t>MEDORAM PLUS H 5/25 MG</t>
  </si>
  <si>
    <t>POR TBL NOB 30</t>
  </si>
  <si>
    <t>MEDRACET 37,5 MG/325 MG</t>
  </si>
  <si>
    <t>MEDROL 4MG</t>
  </si>
  <si>
    <t>TBL NOB 30 II</t>
  </si>
  <si>
    <t>Melatonin 3mg tbl.60</t>
  </si>
  <si>
    <t>MESOCAIN</t>
  </si>
  <si>
    <t>GEL 1X20GM</t>
  </si>
  <si>
    <t>INJ 10X10ML 1%</t>
  </si>
  <si>
    <t>METAMIZOL STADA-výpadek</t>
  </si>
  <si>
    <t>500MG TBL NOB 20</t>
  </si>
  <si>
    <t>MIDAZOLAM ACCORD 5 MG/ML</t>
  </si>
  <si>
    <t>INJ+INF SOL 10X3MLX5MG/ML</t>
  </si>
  <si>
    <t>MIDAZOLAM ACCORD 5 MG/ML - výpadek</t>
  </si>
  <si>
    <t>INJ+INF SOL 10X1MLX5MG/ML</t>
  </si>
  <si>
    <t>MIRTAZAPIN MYLAN 30 MG</t>
  </si>
  <si>
    <t>POR TBL DIS 30X30MG</t>
  </si>
  <si>
    <t>MO Skládačka bílá bez potisku</t>
  </si>
  <si>
    <t>MORPHIN BIOTIKA 1%</t>
  </si>
  <si>
    <t>INJ 10X1ML/10MG</t>
  </si>
  <si>
    <t>MOXOSTAD 0.3 MG</t>
  </si>
  <si>
    <t>POR TBL FLM30X0.3MG</t>
  </si>
  <si>
    <t>MUCOSOLVAN</t>
  </si>
  <si>
    <t>POR GTT SOL+INH SOL 60ML</t>
  </si>
  <si>
    <t>NAC AL 600 ŠUMIVÉ TABLETY</t>
  </si>
  <si>
    <t>POR TBL EFF 50X600MG</t>
  </si>
  <si>
    <t>POR TBL EFF10X600MG</t>
  </si>
  <si>
    <t>POR TBL EFF20X600MG</t>
  </si>
  <si>
    <t>Naloxon amp 10x1 ml/0,4mg-mimořádný dovoz</t>
  </si>
  <si>
    <t>10x1ml</t>
  </si>
  <si>
    <t>NEBIVOLOL SANDOZ 5 MG</t>
  </si>
  <si>
    <t>POR TBL NOB 28X5MG</t>
  </si>
  <si>
    <t>NEODOLPASSE</t>
  </si>
  <si>
    <t>0,3MG/ML+0,12MG/ML INF SOL 10X250ML</t>
  </si>
  <si>
    <t>INF 10X250ML</t>
  </si>
  <si>
    <t>NEUROL 0.25</t>
  </si>
  <si>
    <t>TBL 30X0.25MG</t>
  </si>
  <si>
    <t>NEURONTIN 100MG</t>
  </si>
  <si>
    <t>CPS 100X100MG</t>
  </si>
  <si>
    <t>NITRESAN 20 MG</t>
  </si>
  <si>
    <t>POR TBL NOB 30X20MG</t>
  </si>
  <si>
    <t>NITRO POHL INFUS.</t>
  </si>
  <si>
    <t>INF 10X10ML/10MG</t>
  </si>
  <si>
    <t>NORADRENALIN LECIVA</t>
  </si>
  <si>
    <t>NOVALGIN</t>
  </si>
  <si>
    <t>INJ 5X5ML/2500MG</t>
  </si>
  <si>
    <t>INJ 10X2ML/1000MG</t>
  </si>
  <si>
    <t>NOVALGIN-výpadek</t>
  </si>
  <si>
    <t>500MG TBL FLM 20</t>
  </si>
  <si>
    <t>NOVORAPID 100 U/ML</t>
  </si>
  <si>
    <t>INJ SOL 1X10ML</t>
  </si>
  <si>
    <t>OPHTHALMO-SEPTONEX</t>
  </si>
  <si>
    <t>UNG OPH 1X5GM</t>
  </si>
  <si>
    <t>OPH GTT SOL 1X10ML PLAST</t>
  </si>
  <si>
    <t>PANCREOLAN FORTE</t>
  </si>
  <si>
    <t>6000U TBL ENT 60</t>
  </si>
  <si>
    <t>PARACETAMOL KABI 10MG/ML</t>
  </si>
  <si>
    <t>INF SOL 10X100ML/1000MG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</si>
  <si>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</si>
  <si>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</si>
  <si>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</si>
  <si>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</si>
  <si>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</si>
  <si>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</si>
  <si>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PREDNISON 5 LECIVA</t>
  </si>
  <si>
    <t>TBL 20X5MG</t>
  </si>
  <si>
    <t>PRESTANCE 10 MG/10 MG</t>
  </si>
  <si>
    <t>POR TBL NOB 90</t>
  </si>
  <si>
    <t>PRESTANCE 5 MG/5 MG</t>
  </si>
  <si>
    <t>POR TBL NOB 120</t>
  </si>
  <si>
    <t>PRESTARIUM NEO</t>
  </si>
  <si>
    <t>PRESTARIUM NEO COMBI 10 MG/2,5 MG</t>
  </si>
  <si>
    <t>PRESTARIUM NEO COMBI 5mg/1,25mg</t>
  </si>
  <si>
    <t>PRESTARIUM NEO FORTE</t>
  </si>
  <si>
    <t>POR TBL FLM 90X10MG</t>
  </si>
  <si>
    <t>PROCORALAN 5 MG</t>
  </si>
  <si>
    <t>POR TBL FLM 56X5MG</t>
  </si>
  <si>
    <t>PROPOFOL 1% MCT/LCT FRESENIUS</t>
  </si>
  <si>
    <t>INJ EML 5X20ML</t>
  </si>
  <si>
    <t>PROSULPIN 50MG</t>
  </si>
  <si>
    <t>TBL 60X50MG</t>
  </si>
  <si>
    <t>PROTHAZIN</t>
  </si>
  <si>
    <t>25MG TBL FLM 20</t>
  </si>
  <si>
    <t>PYRIDOXIN LECIVA</t>
  </si>
  <si>
    <t>INJ 5X1ML 50MG</t>
  </si>
  <si>
    <t>RINGERFUNDIN B.BRAUN</t>
  </si>
  <si>
    <t>INF SOL10X1000ML PE</t>
  </si>
  <si>
    <t>RINGERUV ROZTOK BRAUN</t>
  </si>
  <si>
    <t>INF 10X500ML(LDPE)</t>
  </si>
  <si>
    <t>RISPERIDON FARMAX 1MG</t>
  </si>
  <si>
    <t>TBL FLM 60</t>
  </si>
  <si>
    <t>ROSUMOP 20 MG</t>
  </si>
  <si>
    <t>ROWATINEX</t>
  </si>
  <si>
    <t>GTT 1X10ML</t>
  </si>
  <si>
    <t>SERETIDE DISKUS</t>
  </si>
  <si>
    <t>50MCG/100MCG INH PLV DOS 1X60DÁV</t>
  </si>
  <si>
    <t>SERTRALIN APOTEX 50 MG POTAHOVANÉ TABLETY</t>
  </si>
  <si>
    <t>SIOFOR 1000</t>
  </si>
  <si>
    <t>POR TBL FLM 60X1000MG</t>
  </si>
  <si>
    <t>SIOFOR 500</t>
  </si>
  <si>
    <t>TBL OBD 60X500MG</t>
  </si>
  <si>
    <t>SIOFOR 850</t>
  </si>
  <si>
    <t xml:space="preserve">POR TBL FLM 120X850MG </t>
  </si>
  <si>
    <t>SMECTA</t>
  </si>
  <si>
    <t>PLV POR 1X30SACKU</t>
  </si>
  <si>
    <t>SOLU-MEDROL</t>
  </si>
  <si>
    <t>INJ SIC 1X40MG+1ML</t>
  </si>
  <si>
    <t>SOLUVIT N PRO INFUS.</t>
  </si>
  <si>
    <t>INJ SIC 10</t>
  </si>
  <si>
    <t>SORBIFER DURULES</t>
  </si>
  <si>
    <t>POR TBL FLM 100X100MG</t>
  </si>
  <si>
    <t>SORTIS 80 MG</t>
  </si>
  <si>
    <t>POR TBL FLM 30X80MG</t>
  </si>
  <si>
    <t>SPECIES UROLOGICAE PLANTA LEROS</t>
  </si>
  <si>
    <t>STACYL 100 MG ENTEROSOLVENTNÍ TABLETY</t>
  </si>
  <si>
    <t>POR TBL ENT 100X100MG I</t>
  </si>
  <si>
    <t>POR TBL ENT 60X100MG I</t>
  </si>
  <si>
    <t>SUPP.GLYCERINI SANOVA Glycerín.čípky Extra 3g 10ks</t>
  </si>
  <si>
    <t>SUPPOSITORIA GLYCERINI LÉČIVA</t>
  </si>
  <si>
    <t>SUP 10X2,06G</t>
  </si>
  <si>
    <t>SYMBICORT TURBUHALER 200 MIKROGRAMŮ/ 6 MIKROGRAMŮ/</t>
  </si>
  <si>
    <t>INH PLV 1X120DÁV</t>
  </si>
  <si>
    <t>SYNTOPHYLLIN</t>
  </si>
  <si>
    <t>INJ 5X10ML/240MG</t>
  </si>
  <si>
    <t>SYNTOSTIGMIN</t>
  </si>
  <si>
    <t>INJ 10X1ML/0.5MG</t>
  </si>
  <si>
    <t>DRM SPO 3.0X2.5CM</t>
  </si>
  <si>
    <t>TANTUM VERDE</t>
  </si>
  <si>
    <t>1,5MG/ML GGR 120ML</t>
  </si>
  <si>
    <t>1,5MG/ML GGR 240 ML</t>
  </si>
  <si>
    <t>TELMISARTAN SANDOZ 80 MG</t>
  </si>
  <si>
    <t>POR TBL NOB 100X80MG</t>
  </si>
  <si>
    <t>TELMISARTAN/HYDROCHLOROTHIAZID SANDOZ 80 MG/12,5 M</t>
  </si>
  <si>
    <t>POR TBL FLM 100</t>
  </si>
  <si>
    <t>TENAXUM</t>
  </si>
  <si>
    <t>POR TBL NOB 90X1MG</t>
  </si>
  <si>
    <t>TETRASPAN 6%</t>
  </si>
  <si>
    <t>INF SOL 20X500ML</t>
  </si>
  <si>
    <t>THIAMIN LECIVA</t>
  </si>
  <si>
    <t>TBL 20X50MG(BLISTR)</t>
  </si>
  <si>
    <t>INJ 10X2ML/100MG</t>
  </si>
  <si>
    <t>TIAPRIDAL</t>
  </si>
  <si>
    <t>POR TBLNOB 50X100MG</t>
  </si>
  <si>
    <t>INJ SOL 12X2ML/100MG</t>
  </si>
  <si>
    <t>TORECAN</t>
  </si>
  <si>
    <t>INJ 5X1ML/6.5MG</t>
  </si>
  <si>
    <t>TRACRIUM 50</t>
  </si>
  <si>
    <t>10MG/ML INJ SOL 5X5ML</t>
  </si>
  <si>
    <t>TRAMAL</t>
  </si>
  <si>
    <t>100MG/2ML INJ SOL 5X2ML</t>
  </si>
  <si>
    <t>TRENTAL 400</t>
  </si>
  <si>
    <t>POR TBL RET 100X400MG</t>
  </si>
  <si>
    <t>TRIPLIXAM 5 MG/1,25 MG/5 MG</t>
  </si>
  <si>
    <t>TRITACE 1,25 MG</t>
  </si>
  <si>
    <t>POR TBL NOB 20X1.25MG</t>
  </si>
  <si>
    <t>TRITACE 2,5 MG</t>
  </si>
  <si>
    <t>POR TBL NOB 20X2.5MG</t>
  </si>
  <si>
    <t>TRITACE 5</t>
  </si>
  <si>
    <t>TBL 30X5MG</t>
  </si>
  <si>
    <t>TULIP 10 MG POTAHOVANÉ TABLETY</t>
  </si>
  <si>
    <t>TULIP 20 MG POTAHOVANÉ TABLETY</t>
  </si>
  <si>
    <t>POR TBL FLM 90X20MG</t>
  </si>
  <si>
    <t>TULIP 40 MG</t>
  </si>
  <si>
    <t>POR TBL FLM 90X40MG</t>
  </si>
  <si>
    <t>TWYNSTA 80 MG/10 MG</t>
  </si>
  <si>
    <t>POR TBL NOB 28</t>
  </si>
  <si>
    <t>URAPIDIL STRAGEN</t>
  </si>
  <si>
    <t>30MG CPS PRO 50</t>
  </si>
  <si>
    <t>VALSACOMBI 160 MG/12,5 MG</t>
  </si>
  <si>
    <t>POR TBL FLM 28</t>
  </si>
  <si>
    <t>VALSACOR 160 MG</t>
  </si>
  <si>
    <t>POR TBL FLM 28X160MG</t>
  </si>
  <si>
    <t>VALSACOR 320 MG</t>
  </si>
  <si>
    <t>POR TBL FLM 28X320MG</t>
  </si>
  <si>
    <t>VALSACOR 80 MG</t>
  </si>
  <si>
    <t>POR TBL FLM 84X80MG</t>
  </si>
  <si>
    <t>VENTOLIN INHALER N</t>
  </si>
  <si>
    <t>100MCG/DÁV INH SUS PSS 200DÁV</t>
  </si>
  <si>
    <t>VENTOLIN ROZTOK K INHALACI</t>
  </si>
  <si>
    <t>INH SOL1X20ML/120MG</t>
  </si>
  <si>
    <t>VEROSPIRON</t>
  </si>
  <si>
    <t>TBL 100X25MG</t>
  </si>
  <si>
    <t>VIGANTOL</t>
  </si>
  <si>
    <t>POR GTT SOL 1x10ML</t>
  </si>
  <si>
    <t>Visine Unavené oči 10ml</t>
  </si>
  <si>
    <t>VITAMIN B12 LECIVA 1000RG</t>
  </si>
  <si>
    <t>INJ 5X1ML/1000RG</t>
  </si>
  <si>
    <t>Vitar Soda tbl.150</t>
  </si>
  <si>
    <t>neleč.</t>
  </si>
  <si>
    <t>WARFARIN</t>
  </si>
  <si>
    <t>TBL 100X3MG</t>
  </si>
  <si>
    <t>WARFARIN PMCS 5 MG</t>
  </si>
  <si>
    <t>POR TBL NOB 100X5MG</t>
  </si>
  <si>
    <t>XADOS 20 MG TABLETY</t>
  </si>
  <si>
    <t>ZODAC</t>
  </si>
  <si>
    <t>ZOLOFT 50MG</t>
  </si>
  <si>
    <t>TBL OBD 28X50MG</t>
  </si>
  <si>
    <t>ZOLPIDEM MYLAN</t>
  </si>
  <si>
    <t>POR TBL FLM 20X10MG</t>
  </si>
  <si>
    <t>POR TBL FLM 50X10MG</t>
  </si>
  <si>
    <t>ZOVIRAX</t>
  </si>
  <si>
    <t>50MG/G CRM 1X2G</t>
  </si>
  <si>
    <t>ZOXON 4</t>
  </si>
  <si>
    <t>POR TBL NOB 90X4MG</t>
  </si>
  <si>
    <t>ZYLLT 75 MG</t>
  </si>
  <si>
    <t>POR TBL FLM 56X75MG</t>
  </si>
  <si>
    <t>POR TBL FLM 28X75MG</t>
  </si>
  <si>
    <t>léky - parenterální výživa (LEK)</t>
  </si>
  <si>
    <t>NUTRIFLEX OMEGA SPECIAL BEZ ELEKTROLYTŮ</t>
  </si>
  <si>
    <t>INF EML 5X1250ML</t>
  </si>
  <si>
    <t>NUTRIFLEX PERI</t>
  </si>
  <si>
    <t>INF SOL 5X2000ML</t>
  </si>
  <si>
    <t>INF SOL 5X1000ML</t>
  </si>
  <si>
    <t>OLIMEL N9</t>
  </si>
  <si>
    <t>INF EML4X2000ML</t>
  </si>
  <si>
    <t>léky - enterální výživa (LEK)</t>
  </si>
  <si>
    <t>DIASIP S PŘÍCHUTÍ CAPPUCCINO</t>
  </si>
  <si>
    <t>POR SOL 4X200ML</t>
  </si>
  <si>
    <t>NUTRIDRINK COMPACT S PŘÍCHUTÍ BANÁNOVOU</t>
  </si>
  <si>
    <t>POR SOL 4X125ML</t>
  </si>
  <si>
    <t>PreOp 4x200ml</t>
  </si>
  <si>
    <t>PROTIFAR</t>
  </si>
  <si>
    <t>POR PLV SOL 1X225GM</t>
  </si>
  <si>
    <t>léky - krev.deriváty ZUL (TO)</t>
  </si>
  <si>
    <t>HAEMOCOMPLETTAN P</t>
  </si>
  <si>
    <t>20MG/ML INJ/INF PLV SOL 1X1000MG</t>
  </si>
  <si>
    <t>OCPLEX</t>
  </si>
  <si>
    <t>1000IU INF PSO LQF 1+1X40ML</t>
  </si>
  <si>
    <t>léky - antibiotika (LEK)</t>
  </si>
  <si>
    <t>ABAKTAL</t>
  </si>
  <si>
    <t>INJ 10X5ML/400MG</t>
  </si>
  <si>
    <t>AMOKSIKLAV</t>
  </si>
  <si>
    <t>TBL OBD 21X375MG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</si>
  <si>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</si>
  <si>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</si>
  <si>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</si>
  <si>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</si>
  <si>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</si>
  <si>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</si>
  <si>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</si>
  <si>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</si>
  <si>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AMPICILLIN AND SULBACTAM IBI 1 G + 500 MG PRÁŠEK P</t>
  </si>
  <si>
    <t>INJ PLV SOL 10X1G+500MG/LAH</t>
  </si>
  <si>
    <t>ARCHIFAR 1 G</t>
  </si>
  <si>
    <t>INJ+INF PLV SOL 10X1GM</t>
  </si>
  <si>
    <t>AXETINE 1,5GM</t>
  </si>
  <si>
    <t>INJ SIC 10X1.5GM</t>
  </si>
  <si>
    <t>AZEPO 1 G</t>
  </si>
  <si>
    <t>BACTROBAN</t>
  </si>
  <si>
    <t>DRM UNG 1X15GM</t>
  </si>
  <si>
    <t>BENEMICIN 150 MG</t>
  </si>
  <si>
    <t>CPS 100X150MG</t>
  </si>
  <si>
    <t>CEFTAZIDIM KABI 1 GM</t>
  </si>
  <si>
    <t>INJ PLV SOL 10X1GM</t>
  </si>
  <si>
    <t>CEFTAZIDIM KABI 2 GM</t>
  </si>
  <si>
    <t>INJ+INF PLV SOL 10X2GM</t>
  </si>
  <si>
    <t>CEFTRIAXON KABI 2 G</t>
  </si>
  <si>
    <t>INF PLV SOL 10X2GM</t>
  </si>
  <si>
    <t>CEFTRIAXON MEDOPHARM 1 G</t>
  </si>
  <si>
    <t>CIFLOXINAL</t>
  </si>
  <si>
    <t>500MG TBL FLM 10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</si>
  <si>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</si>
  <si>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</si>
  <si>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</si>
  <si>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</si>
  <si>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</si>
  <si>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</si>
  <si>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COLOMYCIN INJEKCE 1 000 000 MJ</t>
  </si>
  <si>
    <t>1000000IU INJ PLV SOL/SOL NEB 10X1MIU</t>
  </si>
  <si>
    <t>DALACIN C 300 MG</t>
  </si>
  <si>
    <t>POR CPS DUR 16X300MG</t>
  </si>
  <si>
    <t>DOXYHEXAL TABS</t>
  </si>
  <si>
    <t>POR TBL NOB 20X100MG</t>
  </si>
  <si>
    <t>ENTIZOL</t>
  </si>
  <si>
    <t>TBL 20X250MG</t>
  </si>
  <si>
    <t>FRAMYKOIN</t>
  </si>
  <si>
    <t>UNG 1X10GM</t>
  </si>
  <si>
    <t>FUROLIN TABLETY</t>
  </si>
  <si>
    <t>POR TBL NOB 30X100MG</t>
  </si>
  <si>
    <t>GENTAMICIN B.BRAUN INF SOL 240MG</t>
  </si>
  <si>
    <t>3MG/ML 20X80ML</t>
  </si>
  <si>
    <t>GENTAMICIN LEK 80 MG/2 ML</t>
  </si>
  <si>
    <t>INJ SOL 10X2ML/80MG</t>
  </si>
  <si>
    <t>KLACID I.V.</t>
  </si>
  <si>
    <t>INF PLV SOL 1X500MG</t>
  </si>
  <si>
    <t xml:space="preserve">LINEZOLID SANDOZ 600 MG </t>
  </si>
  <si>
    <t>POR TBL FLM 10X600MG</t>
  </si>
  <si>
    <t>MACMIROR COMPLEX</t>
  </si>
  <si>
    <t>VAG UNG 1X30GM+APL</t>
  </si>
  <si>
    <t>METRONIDAZOL 500MG BRAUN</t>
  </si>
  <si>
    <t>INJ 10X100ML(LDPE)</t>
  </si>
  <si>
    <t>OFLOXIN 200</t>
  </si>
  <si>
    <t>TBL OBD 10X200MG</t>
  </si>
  <si>
    <t>OFLOXIN INF</t>
  </si>
  <si>
    <t>INF SOL 10X100ML</t>
  </si>
  <si>
    <t>OPHTHALMO-FRAMYKOIN</t>
  </si>
  <si>
    <t>OPHTHALMO-FRAMYKOIN COMPOSITUM</t>
  </si>
  <si>
    <t>PAMYCON NA PŘÍPRAVU KAPEK</t>
  </si>
  <si>
    <t>DRM PLV SOL 1X1LAH</t>
  </si>
  <si>
    <t>PENICILIN G 1,0 DRASELNÁ SO. BIOTIKA</t>
  </si>
  <si>
    <t>INJ PLV SOL 10X1MU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</si>
  <si>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</si>
  <si>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</si>
  <si>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</si>
  <si>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</si>
  <si>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</si>
  <si>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</si>
  <si>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SUMETROLIM</t>
  </si>
  <si>
    <t>TBL 20X480MG</t>
  </si>
  <si>
    <t>TIENAM 500 MG/500 MG I.V.</t>
  </si>
  <si>
    <t>INF PLV SOL 1X10LAH/20ML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</si>
  <si>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</si>
  <si>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</si>
  <si>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</si>
  <si>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</si>
  <si>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</si>
  <si>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</si>
  <si>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XORIMAX 250 MG POTAH.TABLETY</t>
  </si>
  <si>
    <t>PORTBLFLM10X250MG</t>
  </si>
  <si>
    <t>ZYVOXID</t>
  </si>
  <si>
    <t>INF SOL 10X300ML</t>
  </si>
  <si>
    <t>léky - antimykotika (LEK)</t>
  </si>
  <si>
    <t>DIFLUCAN 100 MG</t>
  </si>
  <si>
    <t>POR CPS DUR 28X100MG</t>
  </si>
  <si>
    <t>FLUCONAZOL KABI 2 MG/ML</t>
  </si>
  <si>
    <t>INF SOL 10X100ML/200MG</t>
  </si>
  <si>
    <t>MIDAZOLAM ACCORD 1 MG/ML - výpadek</t>
  </si>
  <si>
    <t>INJ+INF SOL 10X5MLX1MG/ML</t>
  </si>
  <si>
    <t>ACIDUM ASCORBICUM</t>
  </si>
  <si>
    <t>INJ 5X5ML</t>
  </si>
  <si>
    <t>ADRENALIN BRADEX</t>
  </si>
  <si>
    <t>1MG/ML INJ SOL 10X1ML</t>
  </si>
  <si>
    <t>POR TBL NOB 90X10MG</t>
  </si>
  <si>
    <t>AIRFLUSAN SPRAYHALER</t>
  </si>
  <si>
    <t>25MCG/125MCG INH SUS PSS 1X120DÁV</t>
  </si>
  <si>
    <t>ALGIFEN NEO</t>
  </si>
  <si>
    <t>POR GTT SOL 1X50ML</t>
  </si>
  <si>
    <t>TBL 10X400MG</t>
  </si>
  <si>
    <t>APAURIN</t>
  </si>
  <si>
    <t>INJ 10X2ML/10MG</t>
  </si>
  <si>
    <t>APO-DICLO SR 100</t>
  </si>
  <si>
    <t>POR TBL RET 100X100MG</t>
  </si>
  <si>
    <t>INF 1X500ML</t>
  </si>
  <si>
    <t>ARDEAELYTOSOL L-ARGININCHL.21%</t>
  </si>
  <si>
    <t>ARDEAELYTOSOL NA.HYDR.CARB. 8,4%</t>
  </si>
  <si>
    <t>84MG/ML INF CNC SOL 10X200ML</t>
  </si>
  <si>
    <t>ARDEAELYTOSOL NA.HYDR.CARB.8.4%</t>
  </si>
  <si>
    <t>INF 1X200ML</t>
  </si>
  <si>
    <t>ARDEAELYTOSOL NA.HYDR.FOSF.8.7%</t>
  </si>
  <si>
    <t>ARDUAN</t>
  </si>
  <si>
    <t>INJ SIC 25X4MG+2ML</t>
  </si>
  <si>
    <t>ATROPIN BIOTIKA 0.5MG</t>
  </si>
  <si>
    <t>BERODUAL</t>
  </si>
  <si>
    <t>INH LIQ 1X20ML</t>
  </si>
  <si>
    <t>BISEPTOL</t>
  </si>
  <si>
    <t>400MG/80MG TBL NOB 28</t>
  </si>
  <si>
    <t>5MG TBL FLM 30</t>
  </si>
  <si>
    <t>CALCIUM RESONIUM</t>
  </si>
  <si>
    <t>POR+RCT PLV SUS 300GM</t>
  </si>
  <si>
    <t>CALYPSOL</t>
  </si>
  <si>
    <t>INJ 5X10ML/500MG</t>
  </si>
  <si>
    <t>CATAPRES 0,15MG INJ-MIMOŘÁDNÝ DOVOZ!!</t>
  </si>
  <si>
    <t>INJ 5X1ML/0.15MG</t>
  </si>
  <si>
    <t>CEREBROLYSIN</t>
  </si>
  <si>
    <t>INJ SOL 5X10ML</t>
  </si>
  <si>
    <t>CERNEVIT</t>
  </si>
  <si>
    <t>INJ PLV SOL10X750MG</t>
  </si>
  <si>
    <t>CITALEC 10 ZENTIVA</t>
  </si>
  <si>
    <t>10MG TBL FLM 30</t>
  </si>
  <si>
    <t>Citralysat K2 PLUS 5000ml</t>
  </si>
  <si>
    <t>dialyz. rozt.</t>
  </si>
  <si>
    <t>CODEIN SLOVAKOFARMA</t>
  </si>
  <si>
    <t>15MG TBL NOB 10</t>
  </si>
  <si>
    <t>DEPAKINE CHRONO 300</t>
  </si>
  <si>
    <t>TBL RET 100X300MG</t>
  </si>
  <si>
    <t>DEPAKINE CHRONO 500MG(PULENE)</t>
  </si>
  <si>
    <t>TBL RET 30X500MG</t>
  </si>
  <si>
    <t>DEPAKINE INJ 4X4ML</t>
  </si>
  <si>
    <t>PSO LQF 400MG/4ML</t>
  </si>
  <si>
    <t>DEPREX LÉČIVA</t>
  </si>
  <si>
    <t>POR CPS DUR 30X20MG</t>
  </si>
  <si>
    <t>DEXAMED</t>
  </si>
  <si>
    <t>INJ 10X2ML/8MG</t>
  </si>
  <si>
    <t>DEXDOR</t>
  </si>
  <si>
    <t>INF CNC SOL 25X2ML</t>
  </si>
  <si>
    <t>DEXMEDETOMIDINE EVER PHARMA</t>
  </si>
  <si>
    <t>100MCG/ML INF CNC SOL 25X2ML</t>
  </si>
  <si>
    <t>DICYNONE 250</t>
  </si>
  <si>
    <t>INJ SOL 4X2ML/250MG</t>
  </si>
  <si>
    <t>Diprophos 5mg/2mg - MIMOŘÁDNÝ DOVOZ!!</t>
  </si>
  <si>
    <t>5x1ml inj.</t>
  </si>
  <si>
    <t>INJ 10X2ML</t>
  </si>
  <si>
    <t>DOLMINA INJ.</t>
  </si>
  <si>
    <t>INJ 5X3ML/75MG</t>
  </si>
  <si>
    <t>DZ OCTENISEPT 250 ml</t>
  </si>
  <si>
    <t>sprej</t>
  </si>
  <si>
    <t>ECOLAV Výplach očí 100ml</t>
  </si>
  <si>
    <t>100 ml</t>
  </si>
  <si>
    <t>ELICEA 20 MG</t>
  </si>
  <si>
    <t>POR TBL FLM 28X20MG</t>
  </si>
  <si>
    <t>EMPRESSIN 40IU/2ML</t>
  </si>
  <si>
    <t>INJ SOL 10X2ML</t>
  </si>
  <si>
    <t>ENAP 5MG</t>
  </si>
  <si>
    <t>ENAP I.V.</t>
  </si>
  <si>
    <t>INJ 5X1ML/1.25MG</t>
  </si>
  <si>
    <t>EPHEDRIN BIOTIKA</t>
  </si>
  <si>
    <t>INJ SOL 10X1ML/50MG</t>
  </si>
  <si>
    <t>ERCEFURYL 200 MG CPS.</t>
  </si>
  <si>
    <t>POR CPS DUR 14X200MG</t>
  </si>
  <si>
    <t>ESMOCARD LYO</t>
  </si>
  <si>
    <t>2500MG INF PLV CSL 1</t>
  </si>
  <si>
    <t>EUPHYLLIN CR N 100</t>
  </si>
  <si>
    <t>100MG CPS PRO 50</t>
  </si>
  <si>
    <t>EUTHYROX 112 MIKROGRAMŮ</t>
  </si>
  <si>
    <t>POR TBL NOB 100X112RG II</t>
  </si>
  <si>
    <t>EXACYL</t>
  </si>
  <si>
    <t>INJ 5X5ML/500MG</t>
  </si>
  <si>
    <t>FLUMAZENIL PHARMASELECT</t>
  </si>
  <si>
    <t>0,1MG/ML INJ SOL+INF CNC SOL 5X5ML</t>
  </si>
  <si>
    <t>GELASPAN 4% EBI20x500 ml</t>
  </si>
  <si>
    <t>INF SOL20X500ML VAK</t>
  </si>
  <si>
    <t>GERATAM 3 G</t>
  </si>
  <si>
    <t>INJ SOL 4X15ML/3GM</t>
  </si>
  <si>
    <t>GLUKÓZA 20 BRAUN</t>
  </si>
  <si>
    <t>INF SOL 10X250ML-PE</t>
  </si>
  <si>
    <t>HYDROCORTISON VALEANT 100 MG-výpadek</t>
  </si>
  <si>
    <t>INJ PLV SOL 10X100MG</t>
  </si>
  <si>
    <t>HYDROCORTISON VUAB 100 MG</t>
  </si>
  <si>
    <t>INJ PLV SOL 1X100MG</t>
  </si>
  <si>
    <t>INF SOL 10X1000MLPLAH</t>
  </si>
  <si>
    <t>400MG TBL FLM 100</t>
  </si>
  <si>
    <t>IBUMAX 400 MG</t>
  </si>
  <si>
    <t>PORTBLFLM100X400MG</t>
  </si>
  <si>
    <t>INJ PROCAINII CHLORATI 0,2% ARD 10x500ml</t>
  </si>
  <si>
    <t>2MG/ML INJ SOL 10X500ML</t>
  </si>
  <si>
    <t>IR  4% Citrate Solution SafeLock 1500 ml</t>
  </si>
  <si>
    <t>IR dialysační rozt.</t>
  </si>
  <si>
    <t>IR  AQUA STERILE OPLACH.1x1000 ml ECOTAINER</t>
  </si>
  <si>
    <t>IR OPLACH</t>
  </si>
  <si>
    <t>IR  Ci-Ca DIALYSAT K2</t>
  </si>
  <si>
    <t>IR DIALYSACNI RPZT.</t>
  </si>
  <si>
    <t>IR  CITRALYSAT K2 5000 ml</t>
  </si>
  <si>
    <t>dialys.rozt.</t>
  </si>
  <si>
    <t>IR  NATRIUM CITRICUM 4% 1x2000ml</t>
  </si>
  <si>
    <t>IR dial. rozt. Phoenix</t>
  </si>
  <si>
    <t>IR  TSC 4%/Na citr.4%/ 1500 ml</t>
  </si>
  <si>
    <t xml:space="preserve">IR NaCl 0,9% Frekaflex 1000ml </t>
  </si>
  <si>
    <t>Roztok pro hemodialýzu</t>
  </si>
  <si>
    <t>KL ETHER LÉKOPISNÝ 1000 ml Fagron, Kulich</t>
  </si>
  <si>
    <t>UN 1155</t>
  </si>
  <si>
    <t>KL UNGUENTUM</t>
  </si>
  <si>
    <t>LETROX 75</t>
  </si>
  <si>
    <t>POR TBL NOB 100X75MCG II</t>
  </si>
  <si>
    <t>LEVOBUPIVACAINE KABI 5 MG/ML</t>
  </si>
  <si>
    <t>INJ+INF SOL 5X10ML</t>
  </si>
  <si>
    <t>LIDOCAIN EGIS 10 %</t>
  </si>
  <si>
    <t>DRM SPR SOL 1X38GM</t>
  </si>
  <si>
    <t>MAGNESII LACTICI 0,5 TBL. MEDICAMENTA</t>
  </si>
  <si>
    <t>TBL NOB 50X0,5GM</t>
  </si>
  <si>
    <t>MAXITROL</t>
  </si>
  <si>
    <t>OPH GTT SUS 1X5ML</t>
  </si>
  <si>
    <t>OPH UNG 3,5G</t>
  </si>
  <si>
    <t>MCP Hexal inj 10mg/2ml-Mimořádný dovoz</t>
  </si>
  <si>
    <t>5x2 ml</t>
  </si>
  <si>
    <t>METHOTREXAT EBEWE 2,5 MG TABLETY</t>
  </si>
  <si>
    <t>POR TBL NOB 50X2.5MG</t>
  </si>
  <si>
    <t>MIDAZOLAM KALCEKS</t>
  </si>
  <si>
    <t>5MG/ML INJ/INF SOL 10X1ML</t>
  </si>
  <si>
    <t>MULTIBIC 2 MMOL/L DRASLÍKU</t>
  </si>
  <si>
    <t>HFL SOL 2X5000ML</t>
  </si>
  <si>
    <t>MULTIBIC BEZ DRASLÍKU</t>
  </si>
  <si>
    <t>NALBUPHIN ORPHA</t>
  </si>
  <si>
    <t>NORADRENALIN LÉČIVA</t>
  </si>
  <si>
    <t>IVN INF CNC SOL 5X5ML</t>
  </si>
  <si>
    <t>NOVETRON 8 MG DISPERGOVATELNÉ TABLETY</t>
  </si>
  <si>
    <t>POR TBL DIS 10X8MG</t>
  </si>
  <si>
    <t>NOVOSEVEN 1 MG (50 KIU)</t>
  </si>
  <si>
    <t>1MG(50KIU) INJ PSO LQF 1+1X1ML III</t>
  </si>
  <si>
    <t>NOVOSEVEN 2 MG (100 KIU)</t>
  </si>
  <si>
    <t>INJ PSO LQF 2MG III</t>
  </si>
  <si>
    <t>ONDANSETRON B. BRAUN 2 MG/ML</t>
  </si>
  <si>
    <t>INJ SOL 20X4ML/8MG LDPE</t>
  </si>
  <si>
    <t>OPATANOL</t>
  </si>
  <si>
    <t>OPHTHALMO-AZULEN</t>
  </si>
  <si>
    <t>OTOBACID N</t>
  </si>
  <si>
    <t>0,2MG/G+5MG/G+479,8MG/G AUR GTT SOL 1X5ML</t>
  </si>
  <si>
    <t>PREGABALIN MYLAN</t>
  </si>
  <si>
    <t>150MG CPS DUR 56</t>
  </si>
  <si>
    <t>INJ EML 10X50ML</t>
  </si>
  <si>
    <t>INJ EML 10X100ML</t>
  </si>
  <si>
    <t>PROPOFOL-LIPURO 1 % (10MG/ML)</t>
  </si>
  <si>
    <t>INJ+INF EML 10X100ML/1000MG</t>
  </si>
  <si>
    <t>PROTAMIN MEDA AMPULLEN</t>
  </si>
  <si>
    <t>1000IU/ML INJ SOL 5X5ML</t>
  </si>
  <si>
    <t>QUETIAPINE POLPHARMA 25 MG POTAHOVANÉ TABLETY</t>
  </si>
  <si>
    <t>POR TBL FLM 30X25MG</t>
  </si>
  <si>
    <t>RAPIBLOC 300MG INF PLV SOL 1</t>
  </si>
  <si>
    <t>RAPIFEN</t>
  </si>
  <si>
    <t>0,5MG/ML INJ SOL 5X2ML</t>
  </si>
  <si>
    <t>RIVOTRIL</t>
  </si>
  <si>
    <t>INJ 5X1ML/1MG+SOLV.</t>
  </si>
  <si>
    <t>ROCURONIUM B. BRAUN 10 MG/ML</t>
  </si>
  <si>
    <t xml:space="preserve">INJ+INF SOL 10X5ML </t>
  </si>
  <si>
    <t>SIMDAX 2,5 MG/ML</t>
  </si>
  <si>
    <t>INF CNC SOL 1X5ML</t>
  </si>
  <si>
    <t>INJ SIC 1X250MG+4ML</t>
  </si>
  <si>
    <t>INJ SIC 1X125MG+2ML</t>
  </si>
  <si>
    <t>INJ SIC 1X500MG+8ML</t>
  </si>
  <si>
    <t>SUFENTANIL TORREX 5 MCG/ML</t>
  </si>
  <si>
    <t>INJ SOL 5X10ML/50RG</t>
  </si>
  <si>
    <t>SUFENTANIL TORREX 50 MCG/ML</t>
  </si>
  <si>
    <t>INJ SOL 5X5ML/250RG</t>
  </si>
  <si>
    <t>SUXAMETHONIUM CHLORID VUAB 100MG</t>
  </si>
  <si>
    <t>INJ/INF PLV SOL 1x100MG</t>
  </si>
  <si>
    <t>TACHYBEN I.V. 25 MG INJEKČNÍ ROZTOK</t>
  </si>
  <si>
    <t>TACHYBEN I.V. 50 MG INJEKČNÍ ROZTOK</t>
  </si>
  <si>
    <t>THIOCTACID 600 T</t>
  </si>
  <si>
    <t>INJ SOL 5X24ML/600MG</t>
  </si>
  <si>
    <t>THIOPENTAL MEDIPHA</t>
  </si>
  <si>
    <t>500MG INJ PLV SOL 1</t>
  </si>
  <si>
    <t>TRACUTIL</t>
  </si>
  <si>
    <t>INF 5X10ML</t>
  </si>
  <si>
    <t>TRITTICO AC 75</t>
  </si>
  <si>
    <t>TBL RET 30X75MG</t>
  </si>
  <si>
    <t>URSOSAN</t>
  </si>
  <si>
    <t>CPS 50X250MG</t>
  </si>
  <si>
    <t>VASOCARDIN 50</t>
  </si>
  <si>
    <t>POR TBL NOB 50X50MG</t>
  </si>
  <si>
    <t>VENLAFAXIN MYLAN 150 MG</t>
  </si>
  <si>
    <t>POR CPS PRO 30X150MG</t>
  </si>
  <si>
    <t>VENTER</t>
  </si>
  <si>
    <t>TBL 50X1GM</t>
  </si>
  <si>
    <t>TBL 20X25MG</t>
  </si>
  <si>
    <t>VIANT</t>
  </si>
  <si>
    <t>INF PLV SOL 10</t>
  </si>
  <si>
    <t>VIDISIC</t>
  </si>
  <si>
    <t>GEL OPH 3X10GM</t>
  </si>
  <si>
    <t>VOLULYTE 6%</t>
  </si>
  <si>
    <t>XYZAL</t>
  </si>
  <si>
    <t>POR TBL FLM 28X5MG</t>
  </si>
  <si>
    <t>ZARZIO 48 MU/0,5 ML</t>
  </si>
  <si>
    <t>INJ+INF SOL 5X0.5ML</t>
  </si>
  <si>
    <t>TBL OBD 60X10MG</t>
  </si>
  <si>
    <t>AMINOPLASMAL B.BRAUN 10%</t>
  </si>
  <si>
    <t>INF SOL 10X500ML</t>
  </si>
  <si>
    <t>AMINOPLASMAL B.BRAUN 5% E</t>
  </si>
  <si>
    <t>NEPHROTECT</t>
  </si>
  <si>
    <t>NUTRAMIN VLI</t>
  </si>
  <si>
    <t>NUTRIFLEX OMEGA SPECIAL</t>
  </si>
  <si>
    <t>NUTRIFLEX OMEGA SPECIAL 56/144</t>
  </si>
  <si>
    <t>DIASIP S PŘÍCHUTÍ JAHODOVOU</t>
  </si>
  <si>
    <t>POR SOL 1X200ML</t>
  </si>
  <si>
    <t>DIASIP S PŘÍCHUTÍ VANILKOVOU</t>
  </si>
  <si>
    <t>Nutricomp glutamine plus HDPE 500 ml plast</t>
  </si>
  <si>
    <t>1x500 ml</t>
  </si>
  <si>
    <t>Nutricomp Glutamine Plus sklo</t>
  </si>
  <si>
    <t>por.sol.1x500ml</t>
  </si>
  <si>
    <t>NUTRIDRINK BALÍČEK 5+1</t>
  </si>
  <si>
    <t>POR SOL 6X200ML</t>
  </si>
  <si>
    <t>NUTRIDRINK COMPACT NEUTRAL</t>
  </si>
  <si>
    <t>NUTRIDRINK CREME S PŘÍCHUTÍ ČOKOLÁDOVOU</t>
  </si>
  <si>
    <t>POR SOL 4X125GM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</si>
  <si>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</si>
  <si>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</si>
  <si>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</si>
  <si>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</si>
  <si>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YOGHURT S PŘÍCHUTÍ VANILKA A CITRÓN</t>
  </si>
  <si>
    <t>NUTRISON ADVANCED CUBISON</t>
  </si>
  <si>
    <t>POR SOL 1X1000ML</t>
  </si>
  <si>
    <t>Nutrison Advanced DIASON LOW ENERGY</t>
  </si>
  <si>
    <t>por.sol.1000ml</t>
  </si>
  <si>
    <t>Nutrison Advanced Protison 500ml NOVÝ</t>
  </si>
  <si>
    <t>1x500ml</t>
  </si>
  <si>
    <t>NUTRISON MULTI FIBRE</t>
  </si>
  <si>
    <t>POR SOL 1X1000ML-VA</t>
  </si>
  <si>
    <t>léky - krev.deriváty ZUL (LEK)</t>
  </si>
  <si>
    <t>OCPLEX 500IU</t>
  </si>
  <si>
    <t>INJ PSO LQF 1+1X20ML</t>
  </si>
  <si>
    <t>ALBUNORM 20%</t>
  </si>
  <si>
    <t>200G/L INF SOL 1X100ML</t>
  </si>
  <si>
    <t>ATENATIV</t>
  </si>
  <si>
    <t>50IU/ML INF PSO LQF 1+1X10ML</t>
  </si>
  <si>
    <t>HUMAN ALBUMIN CSL BEHRING</t>
  </si>
  <si>
    <t>500IU INF PSO LQF 1+1X20ML</t>
  </si>
  <si>
    <t>léky - hemofilici ZUL (TO)</t>
  </si>
  <si>
    <t>ALBUREX 20</t>
  </si>
  <si>
    <t>léky - trombolýza (LEK)</t>
  </si>
  <si>
    <t>ACTILYSE 50MG</t>
  </si>
  <si>
    <t>INJ SIC 1X50MG+50ML</t>
  </si>
  <si>
    <t>AMIKACIN MEDOPHARM 500 MG/2 ML</t>
  </si>
  <si>
    <t>INJ+INF SOL 10X2ML/500MG</t>
  </si>
  <si>
    <t>ARCHIFAR 500 MG</t>
  </si>
  <si>
    <t>INJ+INF PLV SOL 10X500MG</t>
  </si>
  <si>
    <t>AZITROMYCIN SANDOZ 250 MG</t>
  </si>
  <si>
    <t>POR TBL FLM 6X250MG</t>
  </si>
  <si>
    <t>BISEPTOL 480</t>
  </si>
  <si>
    <t>INJ 10X5ML</t>
  </si>
  <si>
    <t>EREMFAT I.V. 600 MG</t>
  </si>
  <si>
    <t>INJ PLV SOL 1X600MG</t>
  </si>
  <si>
    <t>GARAMYCIN SCHWAMM</t>
  </si>
  <si>
    <t>130MG SPO MED 1</t>
  </si>
  <si>
    <t>MACMIROR COMPLEX 500</t>
  </si>
  <si>
    <t>SUP VAG 8</t>
  </si>
  <si>
    <t>TOBREX</t>
  </si>
  <si>
    <t>GTT OPH 5ML 3MG/1ML</t>
  </si>
  <si>
    <t>CLOTRIMAZOL AL 1%</t>
  </si>
  <si>
    <t>CRM 1X20GM 1%</t>
  </si>
  <si>
    <t>INF SOL 10X200ML/400MG</t>
  </si>
  <si>
    <t>PEVARYL</t>
  </si>
  <si>
    <t>DRM CRM 1X30GM 1%</t>
  </si>
  <si>
    <t>INJ 50X5ML</t>
  </si>
  <si>
    <t>ASICORD 1MG/ML KONCENTRÁT PRO INFUZNÍ ROZTOK</t>
  </si>
  <si>
    <t>INF CNC SOL 10X10ML/10MG</t>
  </si>
  <si>
    <t>BETADINE</t>
  </si>
  <si>
    <t>UNG 1X20GM</t>
  </si>
  <si>
    <t>BETADINE - zelená</t>
  </si>
  <si>
    <t>LIQ 1X1000ML</t>
  </si>
  <si>
    <t>DZ OCTENISEPT 1 l</t>
  </si>
  <si>
    <t>FYZIOLOGICKÝ ROZTOK VIAFLO</t>
  </si>
  <si>
    <t>INF SOL 10X1000ML</t>
  </si>
  <si>
    <t>ISOCOR</t>
  </si>
  <si>
    <t>2,5MG/ML INJ/INF SOL 10X2ML</t>
  </si>
  <si>
    <t>ISOLYTE  FFX - VAK</t>
  </si>
  <si>
    <t>INF SOL 10X1000ML Freeflex</t>
  </si>
  <si>
    <t>ISOLYTE BP - PLAST. LÁHEV</t>
  </si>
  <si>
    <t xml:space="preserve">INF SOL 10X1000ML KP </t>
  </si>
  <si>
    <t>KALIUM CHLORATUM LECIVA 7.5%</t>
  </si>
  <si>
    <t>INJ 5X10ML 7.5%</t>
  </si>
  <si>
    <t>KL MS HYDROG.PEROX. 3% 1000g</t>
  </si>
  <si>
    <t>LIPOBASE</t>
  </si>
  <si>
    <t>CRM 100G</t>
  </si>
  <si>
    <t>NIMESIL</t>
  </si>
  <si>
    <t>PORGRASUS30X100MG-S</t>
  </si>
  <si>
    <t>ONDANSETRON ACCORD</t>
  </si>
  <si>
    <t>2MG/ML INJ+INF SOL 5X4ML</t>
  </si>
  <si>
    <t>PATENTBLAU V - MIMOŘ.DOVOZ!!!</t>
  </si>
  <si>
    <t>INJ 5X2ML/50MG</t>
  </si>
  <si>
    <t>REMIFENTANIL B. BRAUN 1 MG</t>
  </si>
  <si>
    <t>INJ+INF PLV CSL 5X1MG</t>
  </si>
  <si>
    <t>INF SOL 10X500ML PE</t>
  </si>
  <si>
    <t>SEVOFLURANE BAXTER 100 %</t>
  </si>
  <si>
    <t>INH LIQ VAP 1X250ML</t>
  </si>
  <si>
    <t>SEVOFLURANE BAXTER 100%</t>
  </si>
  <si>
    <t>INH LIQ VAP 6X250ML I</t>
  </si>
  <si>
    <t>SOLUTIO THOMAS CUM PROCAINO ARDEAPHARMA</t>
  </si>
  <si>
    <t>INF CNC SOL 20X50ML</t>
  </si>
  <si>
    <t>SUPRANE</t>
  </si>
  <si>
    <t>INH LIQ VAP 6X240ML</t>
  </si>
  <si>
    <t>5011 - KCHIR: lůžkové oddělení 50</t>
  </si>
  <si>
    <t>5031 - KCHIR: JIP 50B</t>
  </si>
  <si>
    <t>5062 - KCHIR: operační sál - lokální</t>
  </si>
  <si>
    <t>5021 - KCHIR: ambulance</t>
  </si>
  <si>
    <t>A02BC02 - PANTOPRAZOL</t>
  </si>
  <si>
    <t>A04AA01 - ONDANSETRON</t>
  </si>
  <si>
    <t>A10BA02 - METFORMIN</t>
  </si>
  <si>
    <t>A10BB12 - GLIMEPIRID</t>
  </si>
  <si>
    <t>B01AA03 - WARFARIN</t>
  </si>
  <si>
    <t>B01AB06 - NADROPARIN</t>
  </si>
  <si>
    <t>B01AC04 - KLOPIDOGREL</t>
  </si>
  <si>
    <t>C01BD01 - AMIODARON</t>
  </si>
  <si>
    <t>C02AC05 - MOXONIDIN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</si>
  <si>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</si>
  <si>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</si>
  <si>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</si>
  <si>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</si>
  <si>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</si>
  <si>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</si>
  <si>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</si>
  <si>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C08CA01 - AMLODIPIN</t>
  </si>
  <si>
    <t>C08CA08 - NITRENDIPIN</t>
  </si>
  <si>
    <t>C08CA13 - LERKANIDIPIN</t>
  </si>
  <si>
    <t>C09AA04 - PERINDOPRIL</t>
  </si>
  <si>
    <t>C09AA05 - RAMIPRIL</t>
  </si>
  <si>
    <t>C09BA05 - RAMIPRIL A DIURETIKA</t>
  </si>
  <si>
    <t>C09BB04 - PERINDOPRIL A AMLODIPIN</t>
  </si>
  <si>
    <t>C09CA01 - LOSARTAN</t>
  </si>
  <si>
    <t>C09CA07 - TELMISARTAN</t>
  </si>
  <si>
    <t>C09DA07 - TELMISARTAN A DIURETIKA</t>
  </si>
  <si>
    <t>C09DB04 - TELMISARTAN A AMLODIPIN</t>
  </si>
  <si>
    <t>C10AA05 - ATORVASTATIN</t>
  </si>
  <si>
    <t>C10AA07 - ROSUVASTATIN</t>
  </si>
  <si>
    <t>C10BX03 - ATORVASTATIN A AMLODIPIN</t>
  </si>
  <si>
    <t>G04CA02 - TAMSULOSIN</t>
  </si>
  <si>
    <t>G04CB01 - FINASTERID</t>
  </si>
  <si>
    <t>H02AB04 - METHYLPREDNISOLON</t>
  </si>
  <si>
    <t>H02AB09 - HYDROKORTISON</t>
  </si>
  <si>
    <t>J01DC02 - CEFUROXIM</t>
  </si>
  <si>
    <t>J01DD01 - CEFOTAXIM</t>
  </si>
  <si>
    <t>J01DH02 - MEROPENEM</t>
  </si>
  <si>
    <t>J01FA10 - AZITHROMYCIN</t>
  </si>
  <si>
    <t>J01FF01 - KLINDAMYCIN</t>
  </si>
  <si>
    <t>J01GB06 - AMIKACIN</t>
  </si>
  <si>
    <t>J01MA03 - PEFLOXACIN</t>
  </si>
  <si>
    <t>J01XA01 - VANKOMYCIN</t>
  </si>
  <si>
    <t>J01XD01 - METRONIDAZOL</t>
  </si>
  <si>
    <t>J01XX08 - LINEZOLID</t>
  </si>
  <si>
    <t>J02AC01 - FLUKONAZOL</t>
  </si>
  <si>
    <t>L03AA02 - FILGRASTIM</t>
  </si>
  <si>
    <t>M03AC09 - ROKURONIUM-BROMID</t>
  </si>
  <si>
    <t>M04AA01 - ALOPURINOL</t>
  </si>
  <si>
    <t>N01AB08 - SEVOFLURAN</t>
  </si>
  <si>
    <t>N01AX10 - PROPOFOL</t>
  </si>
  <si>
    <t>N01BB10 - LEVOBUPIVAKAIN</t>
  </si>
  <si>
    <t>N02BB02 - SODNÁ SŮL METAMIZOLU</t>
  </si>
  <si>
    <t>N02BE01 - PARACETAMOL</t>
  </si>
  <si>
    <t>N03AG01 - KYSELINA VALPROOVÁ</t>
  </si>
  <si>
    <t>N03AX12 - GABAPENTIN</t>
  </si>
  <si>
    <t>N03AX16 - PREGABALIN</t>
  </si>
  <si>
    <t>N05AH04 - KVETIAPIN</t>
  </si>
  <si>
    <t>N05AL01 - SULPIRID</t>
  </si>
  <si>
    <t>N05AX08 - RISPERIDON</t>
  </si>
  <si>
    <t>N05BA12 - ALPRAZOLAM</t>
  </si>
  <si>
    <t>N05CD08 - MIDAZOLAM</t>
  </si>
  <si>
    <t>N05CF02 - ZOLPIDEM</t>
  </si>
  <si>
    <t>N05CM18 - DEXMEDETOMIDIN</t>
  </si>
  <si>
    <t>N06AB05 - PAROXETIN</t>
  </si>
  <si>
    <t>N06AB06 - SERTRALIN</t>
  </si>
  <si>
    <t>N06AB10 - ESCITALOPRAM</t>
  </si>
  <si>
    <t>N06AX11 - MIRTAZAPIN</t>
  </si>
  <si>
    <t>N06AX16 - VENLAFAXIN</t>
  </si>
  <si>
    <t>R03AC02 - SALBUTAMOL</t>
  </si>
  <si>
    <t>R05CB01 - ACETYLCYSTEIN</t>
  </si>
  <si>
    <t>R06AE07 - CETIRIZIN</t>
  </si>
  <si>
    <t>B01AF02 - APIXABAN</t>
  </si>
  <si>
    <t>R03AK07 - FORMOTEROL A BUDESONID</t>
  </si>
  <si>
    <t>C09BX01 - PERINDOPRIL, AMLODIPIN A INDAPAMID</t>
  </si>
  <si>
    <t>A03FA07 - ITOPRIDUM</t>
  </si>
  <si>
    <t>N02AJ13 - TRAMADOL A PARACETAMOL</t>
  </si>
  <si>
    <t>N01AH03 - SUFENTANIL</t>
  </si>
  <si>
    <t>J01CR02 - AMOXICILIN A  INHIBITOR BETA-LAKTAMASY</t>
  </si>
  <si>
    <t>A10AB05 - INSULIN ASPART</t>
  </si>
  <si>
    <t>J01CR05 - PIPERACILIN A  INHIBITOR BETA-LAKTAMASY</t>
  </si>
  <si>
    <t>H03AA01 - SODNÁ SŮL LEVOTHYROXINU</t>
  </si>
  <si>
    <t>A10AB01 - LIDSKÝ INSULIN</t>
  </si>
  <si>
    <t>A10AC01 - LIDSKÝ INSULIN</t>
  </si>
  <si>
    <t>B02BD08 - KOAGULAČNÍ FAKTOR VIIA</t>
  </si>
  <si>
    <t>V06XX - POTRAVINY PRO ZVLÁŠTNÍ LÉKAŘSKÉ ÚČELY (PZLÚ) (ČESKÁ ATC SKUP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</si>
  <si>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</si>
  <si>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</si>
  <si>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</si>
  <si>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</si>
  <si>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</si>
  <si>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</si>
  <si>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</si>
  <si>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</si>
  <si>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214525</t>
  </si>
  <si>
    <t>40MG TBL ENT 28 I</t>
  </si>
  <si>
    <t>214526</t>
  </si>
  <si>
    <t>40MG TBL ENT 100 I</t>
  </si>
  <si>
    <t>A03FA07</t>
  </si>
  <si>
    <t>166759</t>
  </si>
  <si>
    <t>KINITO</t>
  </si>
  <si>
    <t>50MG TBL FLM 40(4X10)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</si>
  <si>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</si>
  <si>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</si>
  <si>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</si>
  <si>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</si>
  <si>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</si>
  <si>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</si>
  <si>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</si>
  <si>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</si>
  <si>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A10AC01</t>
  </si>
  <si>
    <t>25677</t>
  </si>
  <si>
    <t>INSULATARD PENFILL</t>
  </si>
  <si>
    <t>100IU/ML INJ SUS 5X3ML</t>
  </si>
  <si>
    <t>A10BA02</t>
  </si>
  <si>
    <t>191922</t>
  </si>
  <si>
    <t>SIOFOR</t>
  </si>
  <si>
    <t>1000MG TBL FLM 60</t>
  </si>
  <si>
    <t>208204</t>
  </si>
  <si>
    <t>500MG TBL FLM 60 II</t>
  </si>
  <si>
    <t>208206</t>
  </si>
  <si>
    <t>850MG TBL FLM 120 II</t>
  </si>
  <si>
    <t>A10BB12</t>
  </si>
  <si>
    <t>163085</t>
  </si>
  <si>
    <t>AMARYL</t>
  </si>
  <si>
    <t>B01AA03</t>
  </si>
  <si>
    <t>192342</t>
  </si>
  <si>
    <t>WARFARIN PMCS</t>
  </si>
  <si>
    <t>5MG TBL NOB 100 I</t>
  </si>
  <si>
    <t>94113</t>
  </si>
  <si>
    <t>WARFARIN ORION</t>
  </si>
  <si>
    <t>3MG TBL NOB 100</t>
  </si>
  <si>
    <t>B01AB06</t>
  </si>
  <si>
    <t>213480</t>
  </si>
  <si>
    <t>19000IU/ML INJ SOL ISP 10X0,6ML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</si>
  <si>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</si>
  <si>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</si>
  <si>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</si>
  <si>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</si>
  <si>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</si>
  <si>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</si>
  <si>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</si>
  <si>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</si>
  <si>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</si>
  <si>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</si>
  <si>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</si>
  <si>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</si>
  <si>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</si>
  <si>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</si>
  <si>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</si>
  <si>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</si>
  <si>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</si>
  <si>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</si>
  <si>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B01AF02</t>
  </si>
  <si>
    <t>168326</t>
  </si>
  <si>
    <t>ELIQUIS</t>
  </si>
  <si>
    <t>2,5MG TBL FLM 20</t>
  </si>
  <si>
    <t>193741</t>
  </si>
  <si>
    <t>2,5MG TBL FLM 168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</si>
  <si>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</si>
  <si>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</si>
  <si>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</si>
  <si>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</si>
  <si>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</si>
  <si>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</si>
  <si>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</si>
  <si>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C02AC05</t>
  </si>
  <si>
    <t>16923</t>
  </si>
  <si>
    <t>MOXOSTAD</t>
  </si>
  <si>
    <t>0,3MG TBL FLM 30</t>
  </si>
  <si>
    <t>C02CA04</t>
  </si>
  <si>
    <t>107794</t>
  </si>
  <si>
    <t>ZOXON</t>
  </si>
  <si>
    <t>4MG TBL NOB 90</t>
  </si>
  <si>
    <t>C03CA01</t>
  </si>
  <si>
    <t>214036</t>
  </si>
  <si>
    <t>56804</t>
  </si>
  <si>
    <t>40MG TBL NOB 50</t>
  </si>
  <si>
    <t>56805</t>
  </si>
  <si>
    <t>40MG TBL NOB 100</t>
  </si>
  <si>
    <t>56812</t>
  </si>
  <si>
    <t>250MG TBL NOB 100</t>
  </si>
  <si>
    <t>C05BA01</t>
  </si>
  <si>
    <t>100304</t>
  </si>
  <si>
    <t>300MG/100G GEL 40G</t>
  </si>
  <si>
    <t>C07AB02</t>
  </si>
  <si>
    <t>231691</t>
  </si>
  <si>
    <t>100MG TBL PRO 30</t>
  </si>
  <si>
    <t>231696</t>
  </si>
  <si>
    <t>231701</t>
  </si>
  <si>
    <t>231703</t>
  </si>
  <si>
    <t>83974</t>
  </si>
  <si>
    <t>C07AB05</t>
  </si>
  <si>
    <t>49910</t>
  </si>
  <si>
    <t>LOKREN</t>
  </si>
  <si>
    <t>20MG TBL FLM 98</t>
  </si>
  <si>
    <t>C07AB07</t>
  </si>
  <si>
    <t>158673</t>
  </si>
  <si>
    <t>BISOPROLOL MYLAN</t>
  </si>
  <si>
    <t>158697</t>
  </si>
  <si>
    <t>233559</t>
  </si>
  <si>
    <t>233584</t>
  </si>
  <si>
    <t>C07AB12</t>
  </si>
  <si>
    <t>112572</t>
  </si>
  <si>
    <t>NEBIVOLOL SANDOZ</t>
  </si>
  <si>
    <t>5MG TBL NOB 28</t>
  </si>
  <si>
    <t>C08CA01</t>
  </si>
  <si>
    <t>15378</t>
  </si>
  <si>
    <t>AGEN</t>
  </si>
  <si>
    <t>5MG TBL NOB 90</t>
  </si>
  <si>
    <t>2954</t>
  </si>
  <si>
    <t>10MG TBL NOB 30</t>
  </si>
  <si>
    <t>C08CA08</t>
  </si>
  <si>
    <t>111902</t>
  </si>
  <si>
    <t>NITRESAN</t>
  </si>
  <si>
    <t>20MG TBL NOB 30</t>
  </si>
  <si>
    <t>C08CA13</t>
  </si>
  <si>
    <t>169623</t>
  </si>
  <si>
    <t>KAPIDIN</t>
  </si>
  <si>
    <t>10MG TBL FLM 30 II</t>
  </si>
  <si>
    <t>C09AA04</t>
  </si>
  <si>
    <t>101211</t>
  </si>
  <si>
    <t>5MG TBL FLM 90(3X30)</t>
  </si>
  <si>
    <t>101233</t>
  </si>
  <si>
    <t>10MG TBL FLM 90(3X30)</t>
  </si>
  <si>
    <t>C09AA05</t>
  </si>
  <si>
    <t>56972</t>
  </si>
  <si>
    <t>TRITACE</t>
  </si>
  <si>
    <t>1,25MG TBL NOB 20</t>
  </si>
  <si>
    <t>56976</t>
  </si>
  <si>
    <t>2,5MG TBL NOB 20</t>
  </si>
  <si>
    <t>56981</t>
  </si>
  <si>
    <t>5MG TBL NOB 30</t>
  </si>
  <si>
    <t>C09BA05</t>
  </si>
  <si>
    <t>115590</t>
  </si>
  <si>
    <t>MEDORAM PLUS H</t>
  </si>
  <si>
    <t>5MG/25MG TBL NOB 30</t>
  </si>
  <si>
    <t>C09BB04</t>
  </si>
  <si>
    <t>124093</t>
  </si>
  <si>
    <t>PRESTANCE</t>
  </si>
  <si>
    <t>5MG/5MG TBL NOB 120(4X30)</t>
  </si>
  <si>
    <t>124133</t>
  </si>
  <si>
    <t>10MG/10MG TBL NOB 90(3X30)</t>
  </si>
  <si>
    <t>C09BX01</t>
  </si>
  <si>
    <t>190958</t>
  </si>
  <si>
    <t>TRIPLIXAM</t>
  </si>
  <si>
    <t>5MG/1,25MG/5MG TBL FLM 30</t>
  </si>
  <si>
    <t>C09CA01</t>
  </si>
  <si>
    <t>114065</t>
  </si>
  <si>
    <t>50MG TBL FLM 30 II</t>
  </si>
  <si>
    <t>C09CA07</t>
  </si>
  <si>
    <t>158198</t>
  </si>
  <si>
    <t>TELMISARTAN SANDOZ</t>
  </si>
  <si>
    <t>80MG TBL NOB 100</t>
  </si>
  <si>
    <t>C09DA07</t>
  </si>
  <si>
    <t>189664</t>
  </si>
  <si>
    <t>TELMISARTAN/HYDROCHLOROTHIAZID SANDOZ</t>
  </si>
  <si>
    <t>80MG/12,5MG TBL FLM 100</t>
  </si>
  <si>
    <t>C09DB04</t>
  </si>
  <si>
    <t>167859</t>
  </si>
  <si>
    <t>TWYNSTA</t>
  </si>
  <si>
    <t>80MG/10MG TBL NOB 28</t>
  </si>
  <si>
    <t>C10AA05</t>
  </si>
  <si>
    <t>122632</t>
  </si>
  <si>
    <t>SORTIS</t>
  </si>
  <si>
    <t>80MG TBL FLM 30</t>
  </si>
  <si>
    <t>148309</t>
  </si>
  <si>
    <t>TULIP</t>
  </si>
  <si>
    <t>40MG TBL FLM 90</t>
  </si>
  <si>
    <t>50309</t>
  </si>
  <si>
    <t>10MG TBL FLM 30X1</t>
  </si>
  <si>
    <t>50311</t>
  </si>
  <si>
    <t>10MG TBL FLM 90X1</t>
  </si>
  <si>
    <t>50318</t>
  </si>
  <si>
    <t>20MG TBL FLM 90X1</t>
  </si>
  <si>
    <t>C10AA07</t>
  </si>
  <si>
    <t>145567</t>
  </si>
  <si>
    <t>ROSUMOP</t>
  </si>
  <si>
    <t>C10BX03</t>
  </si>
  <si>
    <t>30543</t>
  </si>
  <si>
    <t>CADUET</t>
  </si>
  <si>
    <t>5MG/10MG TBL FLM 30</t>
  </si>
  <si>
    <t>G04CA02</t>
  </si>
  <si>
    <t>49195</t>
  </si>
  <si>
    <t>0,4MG CPS RDR 90</t>
  </si>
  <si>
    <t>G04CB01</t>
  </si>
  <si>
    <t>218523</t>
  </si>
  <si>
    <t>H02AB04</t>
  </si>
  <si>
    <t>9709</t>
  </si>
  <si>
    <t>40MG/ML INJ PSO LQF 40MG+1ML</t>
  </si>
  <si>
    <t>H03AA01</t>
  </si>
  <si>
    <t>147454</t>
  </si>
  <si>
    <t>EUTHYROX</t>
  </si>
  <si>
    <t>88MCG TBL NOB 100 II</t>
  </si>
  <si>
    <t>187425</t>
  </si>
  <si>
    <t>LETROX</t>
  </si>
  <si>
    <t>50MCG TBL NOB 100</t>
  </si>
  <si>
    <t>187427</t>
  </si>
  <si>
    <t>100MCG TBL NOB 100</t>
  </si>
  <si>
    <t>46692</t>
  </si>
  <si>
    <t>75MCG TBL NOB 100 II</t>
  </si>
  <si>
    <t>69189</t>
  </si>
  <si>
    <t>50MCG TBL NOB 100 II</t>
  </si>
  <si>
    <t>69191</t>
  </si>
  <si>
    <t>150MCG TBL NOB 100 II</t>
  </si>
  <si>
    <t>J01CR02</t>
  </si>
  <si>
    <t>203097</t>
  </si>
  <si>
    <t>875MG/125MG TBL FLM 21</t>
  </si>
  <si>
    <t>5951</t>
  </si>
  <si>
    <t>875MG/125MG TBL FLM 14</t>
  </si>
  <si>
    <t>85524</t>
  </si>
  <si>
    <t>AMOKSIKLAV 375 MG</t>
  </si>
  <si>
    <t>250MG/125MG TBL FLM 21</t>
  </si>
  <si>
    <t>J01CR05</t>
  </si>
  <si>
    <t>113453</t>
  </si>
  <si>
    <t>PIPERACILLIN/TAZOBACTAM KABI</t>
  </si>
  <si>
    <t>4G/0,5G INF PLV SOL 10</t>
  </si>
  <si>
    <t>J01DC02</t>
  </si>
  <si>
    <t>18523</t>
  </si>
  <si>
    <t>XORIMAX</t>
  </si>
  <si>
    <t>250MG TBL FLM 10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</si>
  <si>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</si>
  <si>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</si>
  <si>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</si>
  <si>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</si>
  <si>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</si>
  <si>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</si>
  <si>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</si>
  <si>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</si>
  <si>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J01FF01</t>
  </si>
  <si>
    <t>129836</t>
  </si>
  <si>
    <t>CLINDAMYCIN KABI</t>
  </si>
  <si>
    <t>150MG/ML INJ SOL/INF CNC SOL 10X4ML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</si>
  <si>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</si>
  <si>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</si>
  <si>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</si>
  <si>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</si>
  <si>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</si>
  <si>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</si>
  <si>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</si>
  <si>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</si>
  <si>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</si>
  <si>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</si>
  <si>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</si>
  <si>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</si>
  <si>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</si>
  <si>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J01XX08</t>
  </si>
  <si>
    <t>197699</t>
  </si>
  <si>
    <t>LINEZOLID SANDOZ</t>
  </si>
  <si>
    <t>600MG TBL FLM 10</t>
  </si>
  <si>
    <t>3708</t>
  </si>
  <si>
    <t>2MG/ML INF SOL 10X300ML I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</si>
  <si>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</si>
  <si>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</si>
  <si>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</si>
  <si>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</si>
  <si>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</si>
  <si>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</si>
  <si>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</si>
  <si>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M04AA01</t>
  </si>
  <si>
    <t>127263</t>
  </si>
  <si>
    <t>127272</t>
  </si>
  <si>
    <t>N01AX10</t>
  </si>
  <si>
    <t>18167</t>
  </si>
  <si>
    <t>10MG/ML INJ/INF EML 5X20ML</t>
  </si>
  <si>
    <t>N02AJ13</t>
  </si>
  <si>
    <t>201290</t>
  </si>
  <si>
    <t>MEDRACET</t>
  </si>
  <si>
    <t>37,5MG/325MG TBL NOB 30</t>
  </si>
  <si>
    <t>N02BB02</t>
  </si>
  <si>
    <t>205931</t>
  </si>
  <si>
    <t>METAMIZOL STADA</t>
  </si>
  <si>
    <t>55823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</si>
  <si>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</si>
  <si>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</si>
  <si>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</si>
  <si>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</si>
  <si>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</si>
  <si>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</si>
  <si>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</si>
  <si>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</si>
  <si>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N03AX12</t>
  </si>
  <si>
    <t>150781</t>
  </si>
  <si>
    <t>GABANOX</t>
  </si>
  <si>
    <t>100MG CPS DUR 90</t>
  </si>
  <si>
    <t>84398</t>
  </si>
  <si>
    <t>NEURONTIN</t>
  </si>
  <si>
    <t>100MG CPS DUR 100</t>
  </si>
  <si>
    <t>N05AL01</t>
  </si>
  <si>
    <t>11468</t>
  </si>
  <si>
    <t>PROSULPIN</t>
  </si>
  <si>
    <t>50MG TBL NOB 60</t>
  </si>
  <si>
    <t>N05AX08</t>
  </si>
  <si>
    <t>197227</t>
  </si>
  <si>
    <t>RISPERIDON FARMAX</t>
  </si>
  <si>
    <t>1MG TBL FLM 60</t>
  </si>
  <si>
    <t>N05BA12</t>
  </si>
  <si>
    <t>91788</t>
  </si>
  <si>
    <t>NEUROL</t>
  </si>
  <si>
    <t>0,25MG TBL NOB 30</t>
  </si>
  <si>
    <t>N05CD08</t>
  </si>
  <si>
    <t>127737</t>
  </si>
  <si>
    <t>MIDAZOLAM ACCORD</t>
  </si>
  <si>
    <t>127738</t>
  </si>
  <si>
    <t>5MG/ML INJ/INF SOL 10X3ML</t>
  </si>
  <si>
    <t>N05CF02</t>
  </si>
  <si>
    <t>146899</t>
  </si>
  <si>
    <t>10MG TBL FLM 50</t>
  </si>
  <si>
    <t>233360</t>
  </si>
  <si>
    <t>10MG TBL FLM 20</t>
  </si>
  <si>
    <t>233366</t>
  </si>
  <si>
    <t>N06AB05</t>
  </si>
  <si>
    <t>107847</t>
  </si>
  <si>
    <t>N06AB06</t>
  </si>
  <si>
    <t>195939</t>
  </si>
  <si>
    <t>SERTRALIN APOTEX</t>
  </si>
  <si>
    <t>50MG TBL FLM 30</t>
  </si>
  <si>
    <t>53950</t>
  </si>
  <si>
    <t>ZOLOFT</t>
  </si>
  <si>
    <t>50MG TBL FLM 28</t>
  </si>
  <si>
    <t>N06AX11</t>
  </si>
  <si>
    <t>146071</t>
  </si>
  <si>
    <t>MIRTAZAPIN MYLAN</t>
  </si>
  <si>
    <t>30MG POR TBL DIS 30</t>
  </si>
  <si>
    <t>R03AC02</t>
  </si>
  <si>
    <t>31934</t>
  </si>
  <si>
    <t>58380</t>
  </si>
  <si>
    <t>VENTOLIN</t>
  </si>
  <si>
    <t>5MG/ML INH SOL 1X20ML</t>
  </si>
  <si>
    <t>R03AK07</t>
  </si>
  <si>
    <t>180087</t>
  </si>
  <si>
    <t>SYMBICORT TURBUHALER 200 MIKROGRAMŮ/ 6 MIKROGRAMŮ/ INHALACE</t>
  </si>
  <si>
    <t>160MCG/4,5MCG INH PLV 1X120DÁV</t>
  </si>
  <si>
    <t>R05CB01</t>
  </si>
  <si>
    <t>32857</t>
  </si>
  <si>
    <t>600MG TBL EFF 10</t>
  </si>
  <si>
    <t>32858</t>
  </si>
  <si>
    <t>600MG TBL EFF 20</t>
  </si>
  <si>
    <t>32859</t>
  </si>
  <si>
    <t>600MG TBL EFF 50</t>
  </si>
  <si>
    <t>R06AE07</t>
  </si>
  <si>
    <t>99600</t>
  </si>
  <si>
    <t>10MG TBL FLM 90</t>
  </si>
  <si>
    <t>V06XX</t>
  </si>
  <si>
    <t>33220</t>
  </si>
  <si>
    <t>POR SOL 1X225G</t>
  </si>
  <si>
    <t>33419</t>
  </si>
  <si>
    <t>33833</t>
  </si>
  <si>
    <t>127736</t>
  </si>
  <si>
    <t>1MG/ML INJ/INF SOL 10X5ML</t>
  </si>
  <si>
    <t>A04AA01</t>
  </si>
  <si>
    <t>185206</t>
  </si>
  <si>
    <t>8MG POR TBL DIS 10</t>
  </si>
  <si>
    <t>187607</t>
  </si>
  <si>
    <t>ONDANSETRON B. BRAUN</t>
  </si>
  <si>
    <t>2MG/ML INJ SOL 20X4ML II</t>
  </si>
  <si>
    <t>B02BD08</t>
  </si>
  <si>
    <t>194240</t>
  </si>
  <si>
    <t>NOVOSEVEN</t>
  </si>
  <si>
    <t>194241</t>
  </si>
  <si>
    <t>2MG(100KIU) INJ PSO LQF 1+1X2ML III</t>
  </si>
  <si>
    <t>214628</t>
  </si>
  <si>
    <t>50MG TBL NOB 50</t>
  </si>
  <si>
    <t>158692</t>
  </si>
  <si>
    <t>15379</t>
  </si>
  <si>
    <t>10MG TBL NOB 90</t>
  </si>
  <si>
    <t>94882</t>
  </si>
  <si>
    <t>62,5MG/ML INJ PSO LQF 250MG+4ML</t>
  </si>
  <si>
    <t>9710</t>
  </si>
  <si>
    <t>62,5MG/ML INJ PSO LQF 125MG+2ML</t>
  </si>
  <si>
    <t>9711</t>
  </si>
  <si>
    <t>62,5MG/ML INJ PSO LQF 500MG+7,8ML</t>
  </si>
  <si>
    <t>H02AB09</t>
  </si>
  <si>
    <t>216572</t>
  </si>
  <si>
    <t>HYDROCORTISON VUAB</t>
  </si>
  <si>
    <t>100MG INJ PLV SOL 1 II</t>
  </si>
  <si>
    <t>216670</t>
  </si>
  <si>
    <t>HYDROCORTISON VALEANT</t>
  </si>
  <si>
    <t>100MG INJ PLV SOL 1X10</t>
  </si>
  <si>
    <t>147458</t>
  </si>
  <si>
    <t>112MCG TBL NOB 100 II</t>
  </si>
  <si>
    <t>184245</t>
  </si>
  <si>
    <t>75MCG TBL NOB 100</t>
  </si>
  <si>
    <t>183812</t>
  </si>
  <si>
    <t>500MG INJ/INF PLV SOL 10</t>
  </si>
  <si>
    <t>J01FA10</t>
  </si>
  <si>
    <t>53913</t>
  </si>
  <si>
    <t>AZITROMYCIN SANDOZ</t>
  </si>
  <si>
    <t>250MG TBL FLM 6</t>
  </si>
  <si>
    <t>J01GB06</t>
  </si>
  <si>
    <t>195147</t>
  </si>
  <si>
    <t>AMIKACIN MEDOPHARM</t>
  </si>
  <si>
    <t>500MG/2ML INJ/INF SOL 10X2ML</t>
  </si>
  <si>
    <t>164407</t>
  </si>
  <si>
    <t>2MG/ML INF SOL 10X200ML</t>
  </si>
  <si>
    <t>L03AA02</t>
  </si>
  <si>
    <t>500570</t>
  </si>
  <si>
    <t>ZARZIO</t>
  </si>
  <si>
    <t>48MU/0,5ML INJ/INF SOL ISP 5X0,5ML I</t>
  </si>
  <si>
    <t>M03AC09</t>
  </si>
  <si>
    <t>124418</t>
  </si>
  <si>
    <t>ROCURONIUM B. BRAUN</t>
  </si>
  <si>
    <t>10MG/ML INJ/INF SOL 10X5ML</t>
  </si>
  <si>
    <t>N01AH03</t>
  </si>
  <si>
    <t>21088</t>
  </si>
  <si>
    <t>SUFENTANIL TORREX</t>
  </si>
  <si>
    <t>50MCG/ML INJ SOL 5X5ML</t>
  </si>
  <si>
    <t>30779</t>
  </si>
  <si>
    <t>5MCG/ML INJ SOL 5X10ML</t>
  </si>
  <si>
    <t>129027</t>
  </si>
  <si>
    <t>10MG/ML INJ/INF EML 10X100ML</t>
  </si>
  <si>
    <t>18172</t>
  </si>
  <si>
    <t>10MG/ML INJ/INF EML 10X50ML</t>
  </si>
  <si>
    <t>18175</t>
  </si>
  <si>
    <t>N01BB10</t>
  </si>
  <si>
    <t>197125</t>
  </si>
  <si>
    <t>LEVOBUPIVACAINE KABI</t>
  </si>
  <si>
    <t>5MG/ML INJ/INF SOL 5X10ML</t>
  </si>
  <si>
    <t>N03AG01</t>
  </si>
  <si>
    <t>151050</t>
  </si>
  <si>
    <t>DEPAKINE</t>
  </si>
  <si>
    <t>400MG/4ML INJ PSO LQF 4X(1+1X4ML)</t>
  </si>
  <si>
    <t>92034</t>
  </si>
  <si>
    <t>DEPAKINE CHRONO 300 MG SÉCABLE</t>
  </si>
  <si>
    <t>300MG TBL RET 100</t>
  </si>
  <si>
    <t>92587</t>
  </si>
  <si>
    <t>DEPAKINE CHRONO 500 MG SÉCABLE</t>
  </si>
  <si>
    <t>500MG TBL RET 30</t>
  </si>
  <si>
    <t>N03AX16</t>
  </si>
  <si>
    <t>210716</t>
  </si>
  <si>
    <t>N05AH04</t>
  </si>
  <si>
    <t>142865</t>
  </si>
  <si>
    <t>QUETIAPINE POLPHARMA</t>
  </si>
  <si>
    <t>25MG TBL FLM 3X10</t>
  </si>
  <si>
    <t>224479</t>
  </si>
  <si>
    <t>N05CM18</t>
  </si>
  <si>
    <t>136755</t>
  </si>
  <si>
    <t>168651</t>
  </si>
  <si>
    <t>N06AB10</t>
  </si>
  <si>
    <t>134513</t>
  </si>
  <si>
    <t>ELICEA</t>
  </si>
  <si>
    <t>20MG TBL FLM 28</t>
  </si>
  <si>
    <t>N06AX16</t>
  </si>
  <si>
    <t>115562</t>
  </si>
  <si>
    <t>VENLAFAXIN MYLAN</t>
  </si>
  <si>
    <t>150MG CPS PRO 30</t>
  </si>
  <si>
    <t>5496</t>
  </si>
  <si>
    <t>10MG TBL FLM 60</t>
  </si>
  <si>
    <t>33339</t>
  </si>
  <si>
    <t>33340</t>
  </si>
  <si>
    <t>33422</t>
  </si>
  <si>
    <t>NUTRISON ADVANCED DIASON LOW ENERGY</t>
  </si>
  <si>
    <t>33424</t>
  </si>
  <si>
    <t>33530</t>
  </si>
  <si>
    <t>33750</t>
  </si>
  <si>
    <t>POR SOL 4X125G</t>
  </si>
  <si>
    <t>33751</t>
  </si>
  <si>
    <t>33848</t>
  </si>
  <si>
    <t>33855</t>
  </si>
  <si>
    <t>NUTRIDRINK BALÍČEK 5 + 1</t>
  </si>
  <si>
    <t>33857</t>
  </si>
  <si>
    <t>33858</t>
  </si>
  <si>
    <t>33859</t>
  </si>
  <si>
    <t>33898</t>
  </si>
  <si>
    <t>N01AB08</t>
  </si>
  <si>
    <t>160320</t>
  </si>
  <si>
    <t>SEVOFLURANE BAXTER</t>
  </si>
  <si>
    <t>100% INH LIQ VAP 6X250ML I</t>
  </si>
  <si>
    <t>Přehled plnění pozitivního listu - spotřeba léčivých přípravků - orientační přehled</t>
  </si>
  <si>
    <t>50 - KCHIR: Kardiochirurgická klinika</t>
  </si>
  <si>
    <t>5071 - KCHIR: PICC tým</t>
  </si>
  <si>
    <t>Kardiochirurgická klinika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</si>
  <si>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</si>
  <si>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</si>
  <si>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</si>
  <si>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</si>
  <si>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</si>
  <si>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</si>
  <si>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</si>
  <si>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</si>
  <si>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* Legenda</t>
  </si>
  <si>
    <t>DIAPZT = Pomůcky pro diabetiky, jejichž název začíná slovem "Pumpa"</t>
  </si>
  <si>
    <t>Barshatskyi Artur</t>
  </si>
  <si>
    <t>Bureš Viktor</t>
  </si>
  <si>
    <t>Fluger Ivo</t>
  </si>
  <si>
    <t>Gwozdziewicz Marek</t>
  </si>
  <si>
    <t>Hanák Václav</t>
  </si>
  <si>
    <t>Homola Pavel</t>
  </si>
  <si>
    <t>Juchelka Jan</t>
  </si>
  <si>
    <t>Kaláb Martin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</si>
  <si>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</si>
  <si>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</si>
  <si>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</si>
  <si>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</si>
  <si>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</si>
  <si>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</si>
  <si>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</si>
  <si>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</si>
  <si>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Vychodil Tomáš</t>
  </si>
  <si>
    <t>BISOPROLOL</t>
  </si>
  <si>
    <t>KYSELINA ACETYLSALICYLOVÁ</t>
  </si>
  <si>
    <t>99295</t>
  </si>
  <si>
    <t>100MG TBL NOB 20(2X10)</t>
  </si>
  <si>
    <t>LOSARTAN</t>
  </si>
  <si>
    <t>RILMENIDIN</t>
  </si>
  <si>
    <t>84360</t>
  </si>
  <si>
    <t>1MG TBL NOB 30</t>
  </si>
  <si>
    <t>47740</t>
  </si>
  <si>
    <t>RIVOCOR</t>
  </si>
  <si>
    <t>RAMIPRIL</t>
  </si>
  <si>
    <t>AMIODARON</t>
  </si>
  <si>
    <t>PANTOPRAZOL</t>
  </si>
  <si>
    <t>ATORVASTATIN</t>
  </si>
  <si>
    <t>93019</t>
  </si>
  <si>
    <t>40MG TBL FLM 30</t>
  </si>
  <si>
    <t>BETAXOLOL</t>
  </si>
  <si>
    <t>49909</t>
  </si>
  <si>
    <t>PERINDOPRIL</t>
  </si>
  <si>
    <t>101205</t>
  </si>
  <si>
    <t>SPIRONOLAKTON</t>
  </si>
  <si>
    <t>3550</t>
  </si>
  <si>
    <t>25MG TBL NOB 20</t>
  </si>
  <si>
    <t>SULTAMICILIN</t>
  </si>
  <si>
    <t>17149</t>
  </si>
  <si>
    <t>375MG TBL FLM 12</t>
  </si>
  <si>
    <t>TAMSULOSIN</t>
  </si>
  <si>
    <t>14439</t>
  </si>
  <si>
    <t>0,4MG CPS RDR 30</t>
  </si>
  <si>
    <t>KOLCHICIN</t>
  </si>
  <si>
    <t>119698</t>
  </si>
  <si>
    <t>0,5MG TBL OBD 50</t>
  </si>
  <si>
    <t>NADROPARIN</t>
  </si>
  <si>
    <t>AMLODIPIN</t>
  </si>
  <si>
    <t>2945</t>
  </si>
  <si>
    <t>SULFAMETHOXAZOL A TRIMETHOPRIM</t>
  </si>
  <si>
    <t>3377</t>
  </si>
  <si>
    <t>400MG/80MG TBL NOB 20</t>
  </si>
  <si>
    <t>AMOXICILIN A  INHIBITOR BETA-LAKTAMASY</t>
  </si>
  <si>
    <t>85525</t>
  </si>
  <si>
    <t>AMOKSIKLAV 625 MG</t>
  </si>
  <si>
    <t>500MG/125MG TBL FLM 21</t>
  </si>
  <si>
    <t>132932</t>
  </si>
  <si>
    <t>TORVACARD NEO</t>
  </si>
  <si>
    <t>CIPROFLOXACIN</t>
  </si>
  <si>
    <t>15659</t>
  </si>
  <si>
    <t>CIPLOX</t>
  </si>
  <si>
    <t>500MG TBL FLM 50(5X10)</t>
  </si>
  <si>
    <t>DIKLOFENAK</t>
  </si>
  <si>
    <t>75603</t>
  </si>
  <si>
    <t>DICLOFENAC AL 25</t>
  </si>
  <si>
    <t>25MG TBL ENT 20</t>
  </si>
  <si>
    <t>ELETRIPTAN</t>
  </si>
  <si>
    <t>59768</t>
  </si>
  <si>
    <t>RELPAX</t>
  </si>
  <si>
    <t>80MG TBL FLM 2 I</t>
  </si>
  <si>
    <t>HYDROKORTISON A ANTIBIOTIKA</t>
  </si>
  <si>
    <t>707</t>
  </si>
  <si>
    <t>FUCIDIN H</t>
  </si>
  <si>
    <t>20MG/G+10MG/G CRM 15G</t>
  </si>
  <si>
    <t>KLOPIDOGREL</t>
  </si>
  <si>
    <t>87680</t>
  </si>
  <si>
    <t>400MG TBL NOB 10</t>
  </si>
  <si>
    <t>213482</t>
  </si>
  <si>
    <t>19000IU/ML INJ SOL ISP 10X0,8ML</t>
  </si>
  <si>
    <t>RAMIPRIL A AMLODIPIN</t>
  </si>
  <si>
    <t>226784</t>
  </si>
  <si>
    <t>TRITACE COMBI</t>
  </si>
  <si>
    <t>10MG/10MG CPS DUR 28</t>
  </si>
  <si>
    <t>RŮZNÉ JINÉ KOMBINACE ŽELEZA</t>
  </si>
  <si>
    <t>119653</t>
  </si>
  <si>
    <t>320MG/60MG TBL RET 60</t>
  </si>
  <si>
    <t>THEOFYLIN</t>
  </si>
  <si>
    <t>44305</t>
  </si>
  <si>
    <t>94114</t>
  </si>
  <si>
    <t>5MG TBL NOB 100</t>
  </si>
  <si>
    <t>DIENOGEST A ETHINYLESTRADIOL</t>
  </si>
  <si>
    <t>132749</t>
  </si>
  <si>
    <t>JEANINE</t>
  </si>
  <si>
    <t>2MG/0,03MG TBL OBD 3X21</t>
  </si>
  <si>
    <t>PERINDOPRIL A BISOPROLOL</t>
  </si>
  <si>
    <t>213258</t>
  </si>
  <si>
    <t>COSYREL</t>
  </si>
  <si>
    <t>ALOPURINOL</t>
  </si>
  <si>
    <t>ALPRAZOLAM</t>
  </si>
  <si>
    <t>86656</t>
  </si>
  <si>
    <t>AMOXICILIN</t>
  </si>
  <si>
    <t>19751</t>
  </si>
  <si>
    <t>DUOMOX</t>
  </si>
  <si>
    <t>1000MG TBL SUS 14</t>
  </si>
  <si>
    <t>66366</t>
  </si>
  <si>
    <t>OSPAMOX</t>
  </si>
  <si>
    <t>250MG/5ML POR PLV SUS 60ML</t>
  </si>
  <si>
    <t>148306</t>
  </si>
  <si>
    <t>225092</t>
  </si>
  <si>
    <t>ATORVASTATIN ACTAVIS</t>
  </si>
  <si>
    <t>10MG TBL FLM 100</t>
  </si>
  <si>
    <t>218476</t>
  </si>
  <si>
    <t>ATORVASTATIN SANECA</t>
  </si>
  <si>
    <t>BETAMETHASON A ANTIBIOTIKA</t>
  </si>
  <si>
    <t>17171</t>
  </si>
  <si>
    <t>BELOGENT</t>
  </si>
  <si>
    <t>0,5MG/G+1MG/G UNG 30G</t>
  </si>
  <si>
    <t>221075</t>
  </si>
  <si>
    <t>CONCOR 5</t>
  </si>
  <si>
    <t>BROMAZEPAM</t>
  </si>
  <si>
    <t>88219</t>
  </si>
  <si>
    <t>LEXAURIN</t>
  </si>
  <si>
    <t>CELIPROLOL</t>
  </si>
  <si>
    <t>214615</t>
  </si>
  <si>
    <t>TENOLOC 200</t>
  </si>
  <si>
    <t>200MG TBL FLM 30</t>
  </si>
  <si>
    <t>96039</t>
  </si>
  <si>
    <t>CIPRINOL</t>
  </si>
  <si>
    <t>DABIGATRAN-ETEXILÁT</t>
  </si>
  <si>
    <t>168373</t>
  </si>
  <si>
    <t>PRADAXA</t>
  </si>
  <si>
    <t>150MG CPS DUR 60X1 I</t>
  </si>
  <si>
    <t>29328</t>
  </si>
  <si>
    <t>110MG CPS DUR 60X1 I</t>
  </si>
  <si>
    <t>DESLORATADIN</t>
  </si>
  <si>
    <t>28837</t>
  </si>
  <si>
    <t>AERIUS</t>
  </si>
  <si>
    <t>0,5MG/ML POR SOL 60ML+LŽ</t>
  </si>
  <si>
    <t>28839</t>
  </si>
  <si>
    <t>0,5MG/ML POR SOL 120ML+LŽ</t>
  </si>
  <si>
    <t>DESOGESTREL</t>
  </si>
  <si>
    <t>218904</t>
  </si>
  <si>
    <t>EVELLIEN</t>
  </si>
  <si>
    <t>0,075MG TBL FLM 3X28</t>
  </si>
  <si>
    <t>DIGOXIN</t>
  </si>
  <si>
    <t>83318</t>
  </si>
  <si>
    <t>DIGOXIN LÉČIVA</t>
  </si>
  <si>
    <t>0,125MG TBL NOB 30</t>
  </si>
  <si>
    <t>119672</t>
  </si>
  <si>
    <t>DICLOFENAC DUO PHARMASWISS</t>
  </si>
  <si>
    <t>75MG CPS RDR 30 I</t>
  </si>
  <si>
    <t>DIOSMIN, KOMBINACE</t>
  </si>
  <si>
    <t>201992</t>
  </si>
  <si>
    <t>500MG TBL FLM 120</t>
  </si>
  <si>
    <t>132908</t>
  </si>
  <si>
    <t>DRASLÍK</t>
  </si>
  <si>
    <t>88356</t>
  </si>
  <si>
    <t>0,175G/0,175G TBL NOB 100</t>
  </si>
  <si>
    <t>FENOFIBRÁT</t>
  </si>
  <si>
    <t>225973</t>
  </si>
  <si>
    <t>LIPANTHYL 267 M</t>
  </si>
  <si>
    <t>267MG CPS DUR 90</t>
  </si>
  <si>
    <t>FUROSEMID</t>
  </si>
  <si>
    <t>GLIMEPIRID</t>
  </si>
  <si>
    <t>163077</t>
  </si>
  <si>
    <t>2MG TBL NOB 30</t>
  </si>
  <si>
    <t>HYDROCHLOROTHIAZID A KALIUM ŠETŘÍCÍ DIURETIKA</t>
  </si>
  <si>
    <t>125524</t>
  </si>
  <si>
    <t>APO-AMILZIDE</t>
  </si>
  <si>
    <t>5MG/50MG TBL NOB 100</t>
  </si>
  <si>
    <t>47476</t>
  </si>
  <si>
    <t>LORADUR</t>
  </si>
  <si>
    <t>5MG/50MG TBL NOB 50</t>
  </si>
  <si>
    <t>47478</t>
  </si>
  <si>
    <t>LORADUR MITE</t>
  </si>
  <si>
    <t>2,5MG/25MG TBL NOB 50</t>
  </si>
  <si>
    <t>INDAPAMID</t>
  </si>
  <si>
    <t>191877</t>
  </si>
  <si>
    <t>INDAPAMID PMCS</t>
  </si>
  <si>
    <t>2,5MG TBL NOB 30</t>
  </si>
  <si>
    <t>ISOSORBID-MONONITRÁT</t>
  </si>
  <si>
    <t>164344</t>
  </si>
  <si>
    <t>MONO MACK DEPOT</t>
  </si>
  <si>
    <t>100MG TBL PRO 28</t>
  </si>
  <si>
    <t>132957</t>
  </si>
  <si>
    <t>JINÁ ANTIBIOTIKA PRO LOKÁLNÍ APLIKACI</t>
  </si>
  <si>
    <t>201970</t>
  </si>
  <si>
    <t>33000IU/2500IU DRM PLV SOL 1</t>
  </si>
  <si>
    <t>KARVEDILOL</t>
  </si>
  <si>
    <t>102600</t>
  </si>
  <si>
    <t>CARVESAN</t>
  </si>
  <si>
    <t>6,25MG TBL NOB 100</t>
  </si>
  <si>
    <t>102612</t>
  </si>
  <si>
    <t>25MG TBL NOB 100</t>
  </si>
  <si>
    <t>125114</t>
  </si>
  <si>
    <t>100MG TBL NOB 60(3X20)</t>
  </si>
  <si>
    <t>155781</t>
  </si>
  <si>
    <t>GODASAL</t>
  </si>
  <si>
    <t>100MG/50MG TBL NOB 50 II</t>
  </si>
  <si>
    <t>155782</t>
  </si>
  <si>
    <t>100MG/50MG TBL NOB 100 II</t>
  </si>
  <si>
    <t>162859</t>
  </si>
  <si>
    <t>ASPIRIN PROTECT 100</t>
  </si>
  <si>
    <t>100MG TBL ENT 98</t>
  </si>
  <si>
    <t>203564</t>
  </si>
  <si>
    <t>188848</t>
  </si>
  <si>
    <t>STACYL</t>
  </si>
  <si>
    <t>100MG TBL ENT 60 I</t>
  </si>
  <si>
    <t>207935</t>
  </si>
  <si>
    <t>LERKANIDIPIN</t>
  </si>
  <si>
    <t>169629</t>
  </si>
  <si>
    <t>10MG TBL FLM 100 II</t>
  </si>
  <si>
    <t>LEVOCETIRIZIN</t>
  </si>
  <si>
    <t>124343</t>
  </si>
  <si>
    <t>CEZERA</t>
  </si>
  <si>
    <t>5MG TBL FLM 30 I</t>
  </si>
  <si>
    <t>114067</t>
  </si>
  <si>
    <t>50MG TBL FLM 90 II</t>
  </si>
  <si>
    <t>114070</t>
  </si>
  <si>
    <t>LOZAP 100 ZENTIVA</t>
  </si>
  <si>
    <t>100MG TBL FLM 90 PVC</t>
  </si>
  <si>
    <t>MAKROGOL</t>
  </si>
  <si>
    <t>184039</t>
  </si>
  <si>
    <t>FORLAX</t>
  </si>
  <si>
    <t>4G POR PLV SOL SCC 20</t>
  </si>
  <si>
    <t>METFORMIN</t>
  </si>
  <si>
    <t>100104</t>
  </si>
  <si>
    <t>STADAMET</t>
  </si>
  <si>
    <t>850MG TBL FLM 60</t>
  </si>
  <si>
    <t>132995</t>
  </si>
  <si>
    <t>METOPROLOL</t>
  </si>
  <si>
    <t>58037</t>
  </si>
  <si>
    <t>58038</t>
  </si>
  <si>
    <t>50MG TBL PRO 100</t>
  </si>
  <si>
    <t>203988</t>
  </si>
  <si>
    <t>METOPROLOL MYLAN</t>
  </si>
  <si>
    <t>100MG TBL PRO 100</t>
  </si>
  <si>
    <t>MOMETASON</t>
  </si>
  <si>
    <t>192202</t>
  </si>
  <si>
    <t>1MG/G CRM 1X30G</t>
  </si>
  <si>
    <t>NEBIVOLOL</t>
  </si>
  <si>
    <t>NITRENDIPIN</t>
  </si>
  <si>
    <t>111900</t>
  </si>
  <si>
    <t>10MG TBL NOB 100</t>
  </si>
  <si>
    <t>111904</t>
  </si>
  <si>
    <t>20MG TBL NOB 100</t>
  </si>
  <si>
    <t>OMEPRAZOL</t>
  </si>
  <si>
    <t>115318</t>
  </si>
  <si>
    <t>20MG CPS ETD 90 II</t>
  </si>
  <si>
    <t>PENTOXIFYLIN</t>
  </si>
  <si>
    <t>47085</t>
  </si>
  <si>
    <t>PENTOMER RETARD</t>
  </si>
  <si>
    <t>400MG TBL PRO 100</t>
  </si>
  <si>
    <t>PERINDOPRIL A AMLODIPIN</t>
  </si>
  <si>
    <t>124087</t>
  </si>
  <si>
    <t>5MG/5MG TBL NOB 30</t>
  </si>
  <si>
    <t>124129</t>
  </si>
  <si>
    <t>10MG/10MG TBL NOB 30</t>
  </si>
  <si>
    <t>PERINDOPRIL A DIURETIKA</t>
  </si>
  <si>
    <t>122685</t>
  </si>
  <si>
    <t>PRESTARIUM NEO COMBI</t>
  </si>
  <si>
    <t>5MG/1,25MG TBL FLM 30</t>
  </si>
  <si>
    <t>122690</t>
  </si>
  <si>
    <t>5MG/1,25MG TBL FLM 90(3X30)</t>
  </si>
  <si>
    <t>162008</t>
  </si>
  <si>
    <t>10MG/2,5MG TBL FLM 30</t>
  </si>
  <si>
    <t>162012</t>
  </si>
  <si>
    <t>10MG/2,5MG TBL FLM 90(3X30)</t>
  </si>
  <si>
    <t>PROPAFENON</t>
  </si>
  <si>
    <t>215906</t>
  </si>
  <si>
    <t>RYTMONORM</t>
  </si>
  <si>
    <t>150MG TBL FLM 100</t>
  </si>
  <si>
    <t>215904</t>
  </si>
  <si>
    <t>150MG TBL FLM 50</t>
  </si>
  <si>
    <t>15866</t>
  </si>
  <si>
    <t>56983</t>
  </si>
  <si>
    <t>166421</t>
  </si>
  <si>
    <t>RILMENIDIN TEVA</t>
  </si>
  <si>
    <t>RIVAROXABAN</t>
  </si>
  <si>
    <t>168904</t>
  </si>
  <si>
    <t>XARELTO</t>
  </si>
  <si>
    <t>20MG TBL FLM 98 II</t>
  </si>
  <si>
    <t>ROSUVASTATIN</t>
  </si>
  <si>
    <t>145583</t>
  </si>
  <si>
    <t>SIMVASTATIN</t>
  </si>
  <si>
    <t>125077</t>
  </si>
  <si>
    <t>APO-SIMVA</t>
  </si>
  <si>
    <t>30434</t>
  </si>
  <si>
    <t>TELMISARTAN</t>
  </si>
  <si>
    <t>172034</t>
  </si>
  <si>
    <t>TEZEO</t>
  </si>
  <si>
    <t>40MG TBL NOB 28</t>
  </si>
  <si>
    <t>TELMISARTAN A AMLODIPIN</t>
  </si>
  <si>
    <t>TELMISARTAN A DIURETIKA</t>
  </si>
  <si>
    <t>189657</t>
  </si>
  <si>
    <t>80MG/12,5MG TBL FLM 30</t>
  </si>
  <si>
    <t>190084</t>
  </si>
  <si>
    <t>TELMISARTAN/HYDROCHLOROTHIAZID EGIS</t>
  </si>
  <si>
    <t>80MG/12,5MG TBL NOB 28 II</t>
  </si>
  <si>
    <t>189675</t>
  </si>
  <si>
    <t>80MG/25MG TBL FLM 100</t>
  </si>
  <si>
    <t>TOBRAMYCIN</t>
  </si>
  <si>
    <t>86264</t>
  </si>
  <si>
    <t>3MG/ML OPH GTT SOL 1X5ML</t>
  </si>
  <si>
    <t>TRIMETAZIDIN</t>
  </si>
  <si>
    <t>172293</t>
  </si>
  <si>
    <t>TRIMETAZIDIN MYLAN</t>
  </si>
  <si>
    <t>35MG TBL PRO 60 III</t>
  </si>
  <si>
    <t>178689</t>
  </si>
  <si>
    <t>PROTEVASC</t>
  </si>
  <si>
    <t>35MG TBL PRO 60</t>
  </si>
  <si>
    <t>VALSARTAN</t>
  </si>
  <si>
    <t>125595</t>
  </si>
  <si>
    <t>VALSACOR</t>
  </si>
  <si>
    <t>160MG TBL FLM 28</t>
  </si>
  <si>
    <t>VERAPAMIL</t>
  </si>
  <si>
    <t>215970</t>
  </si>
  <si>
    <t>ISOPTIN</t>
  </si>
  <si>
    <t>80MG TBL FLM 50</t>
  </si>
  <si>
    <t>ZOLPIDEM</t>
  </si>
  <si>
    <t>FORMOTEROL A BUDESONID</t>
  </si>
  <si>
    <t>180098</t>
  </si>
  <si>
    <t>SYMBICORT TURBUHALER 100 MIKROGRAMŮ/6 MIKROGRAMŮ/INHALACE</t>
  </si>
  <si>
    <t>80MCG/4,5MCG INH PLV 1X120DÁV</t>
  </si>
  <si>
    <t>PERINDOPRIL, AMLODIPIN A INDAPAMID</t>
  </si>
  <si>
    <t>TRAMADOL A PARACETAMOL</t>
  </si>
  <si>
    <t>179325</t>
  </si>
  <si>
    <t>DORETA</t>
  </si>
  <si>
    <t>75MG/650MG TBL FLM 10 I</t>
  </si>
  <si>
    <t>99366</t>
  </si>
  <si>
    <t>AMOKSIKLAV 457 MG/5 ML</t>
  </si>
  <si>
    <t>400MG/5ML+57MG/5ML POR PLV SUS 70ML</t>
  </si>
  <si>
    <t>SODNÁ SŮL LEVOTHYROXINU</t>
  </si>
  <si>
    <t>HOŘČÍK (KOMBINACE RŮZNÝCH SOLÍ)</t>
  </si>
  <si>
    <t>215978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</si>
  <si>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</si>
  <si>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</si>
  <si>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</si>
  <si>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</si>
  <si>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</si>
  <si>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</si>
  <si>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</si>
  <si>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</si>
  <si>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</si>
  <si>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</si>
  <si>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</si>
  <si>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</si>
  <si>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</si>
  <si>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5114</t>
  </si>
  <si>
    <t>PÁS BŘIŠNÍ VERBA 932 519 8</t>
  </si>
  <si>
    <t>OBDVOD TRUPU 85-95CM,VEL.3</t>
  </si>
  <si>
    <t>1632</t>
  </si>
  <si>
    <t>PURINOL</t>
  </si>
  <si>
    <t>ANALGETIKA A ANESTETIKA, KOMBINACE</t>
  </si>
  <si>
    <t>107143</t>
  </si>
  <si>
    <t>OTIPAX</t>
  </si>
  <si>
    <t>40MG/G+10MG/G AUR GTT SOL 16G</t>
  </si>
  <si>
    <t>93021</t>
  </si>
  <si>
    <t>40MG TBL FLM 100</t>
  </si>
  <si>
    <t>94164</t>
  </si>
  <si>
    <t>219840</t>
  </si>
  <si>
    <t>CONCOR COR</t>
  </si>
  <si>
    <t>2,5MG TBL FLM 100</t>
  </si>
  <si>
    <t>15658</t>
  </si>
  <si>
    <t>98219</t>
  </si>
  <si>
    <t>FURON</t>
  </si>
  <si>
    <t>KANDESARTAN</t>
  </si>
  <si>
    <t>171547</t>
  </si>
  <si>
    <t>CARZAP</t>
  </si>
  <si>
    <t>16MG TBL NOB 28</t>
  </si>
  <si>
    <t>141036</t>
  </si>
  <si>
    <t>TROMBEX</t>
  </si>
  <si>
    <t>75MG TBL FLM 90</t>
  </si>
  <si>
    <t>155780</t>
  </si>
  <si>
    <t>100MG/50MG TBL NOB 20 II</t>
  </si>
  <si>
    <t>188850</t>
  </si>
  <si>
    <t>100MG TBL ENT 100 I</t>
  </si>
  <si>
    <t>31536</t>
  </si>
  <si>
    <t>231687</t>
  </si>
  <si>
    <t>BETALOC SR</t>
  </si>
  <si>
    <t>200MG TBL PRO 100</t>
  </si>
  <si>
    <t>PARACETAMOL</t>
  </si>
  <si>
    <t>155148</t>
  </si>
  <si>
    <t>16367</t>
  </si>
  <si>
    <t>PIRAMIL</t>
  </si>
  <si>
    <t>5MG TBL NOB 30 I</t>
  </si>
  <si>
    <t>169727</t>
  </si>
  <si>
    <t>80MG TBL NOB 28</t>
  </si>
  <si>
    <t>TIKAGRELOR</t>
  </si>
  <si>
    <t>167939</t>
  </si>
  <si>
    <t>BRILIQUE</t>
  </si>
  <si>
    <t>90MG TBL FLM 56 KAL I</t>
  </si>
  <si>
    <t>222184</t>
  </si>
  <si>
    <t>90MG POR TBL DIS 56X1 II</t>
  </si>
  <si>
    <t>206485</t>
  </si>
  <si>
    <t>TONANDA</t>
  </si>
  <si>
    <t>2MG/5MG/0,625MG TBL NOB 30</t>
  </si>
  <si>
    <t>INSULIN ASPART</t>
  </si>
  <si>
    <t>26794</t>
  </si>
  <si>
    <t>NOVORAPID FLEXPEN</t>
  </si>
  <si>
    <t>100U/ML INJ SOL 5X3ML</t>
  </si>
  <si>
    <t>INSULIN GLARGIN</t>
  </si>
  <si>
    <t>27949</t>
  </si>
  <si>
    <t>LANTUS SOLOSTAR</t>
  </si>
  <si>
    <t>100U/ML INJ SOL 10X3ML</t>
  </si>
  <si>
    <t>ACETYLCYSTEIN</t>
  </si>
  <si>
    <t>221058</t>
  </si>
  <si>
    <t>ACC LONG</t>
  </si>
  <si>
    <t>ACIKLOVIR</t>
  </si>
  <si>
    <t>13703</t>
  </si>
  <si>
    <t>200MG TBL NOB 25</t>
  </si>
  <si>
    <t>208357</t>
  </si>
  <si>
    <t>2592</t>
  </si>
  <si>
    <t>MILURIT</t>
  </si>
  <si>
    <t>100MG TBL NOB 50</t>
  </si>
  <si>
    <t>125046</t>
  </si>
  <si>
    <t>APO-AMLO</t>
  </si>
  <si>
    <t>162898</t>
  </si>
  <si>
    <t>ORCAL NEO</t>
  </si>
  <si>
    <t>93018</t>
  </si>
  <si>
    <t>20MG TBL FLM 100</t>
  </si>
  <si>
    <t>204690</t>
  </si>
  <si>
    <t>166476</t>
  </si>
  <si>
    <t>ATORIS</t>
  </si>
  <si>
    <t>132989</t>
  </si>
  <si>
    <t>ATORIS 20</t>
  </si>
  <si>
    <t>20MG TBL FLM 90</t>
  </si>
  <si>
    <t>163139</t>
  </si>
  <si>
    <t>BETAXA 20</t>
  </si>
  <si>
    <t>3801</t>
  </si>
  <si>
    <t>2,5MG TBL FLM 28</t>
  </si>
  <si>
    <t>158711</t>
  </si>
  <si>
    <t>CETIRIZIN</t>
  </si>
  <si>
    <t>ERDOSTEIN</t>
  </si>
  <si>
    <t>87076</t>
  </si>
  <si>
    <t>300MG CPS DUR 20</t>
  </si>
  <si>
    <t>EZETIMIB</t>
  </si>
  <si>
    <t>188428</t>
  </si>
  <si>
    <t>TEZZIMI</t>
  </si>
  <si>
    <t>10MG TBL NOB 100 I</t>
  </si>
  <si>
    <t>FINASTERID</t>
  </si>
  <si>
    <t>117859</t>
  </si>
  <si>
    <t>FINPROS</t>
  </si>
  <si>
    <t>GABAPENTIN</t>
  </si>
  <si>
    <t>185814</t>
  </si>
  <si>
    <t>GABAPENTIN AUROBINDO</t>
  </si>
  <si>
    <t>300MG CPS DUR 100</t>
  </si>
  <si>
    <t>GLIKLAZID</t>
  </si>
  <si>
    <t>147113</t>
  </si>
  <si>
    <t>GLICLAZID MYLAN</t>
  </si>
  <si>
    <t>30MG TBL RET 60</t>
  </si>
  <si>
    <t>221527</t>
  </si>
  <si>
    <t>GLIMEPIRID AUROVITAS</t>
  </si>
  <si>
    <t>4MG TBL NOB 30</t>
  </si>
  <si>
    <t>CHLORID DRASELNÝ</t>
  </si>
  <si>
    <t>200935</t>
  </si>
  <si>
    <t>1G TBL PRO 30</t>
  </si>
  <si>
    <t>CHOLEKALCIFEROL</t>
  </si>
  <si>
    <t>12023</t>
  </si>
  <si>
    <t>0,5MG/ML POR GTT SOL 1X10ML</t>
  </si>
  <si>
    <t>1066</t>
  </si>
  <si>
    <t>250IU/G+5,2MG/G UNG 10G</t>
  </si>
  <si>
    <t>KETOPROFEN</t>
  </si>
  <si>
    <t>16287</t>
  </si>
  <si>
    <t>FASTUM</t>
  </si>
  <si>
    <t>25MG/G GEL 100G</t>
  </si>
  <si>
    <t>141034</t>
  </si>
  <si>
    <t>75MG TBL FLM 30</t>
  </si>
  <si>
    <t>119697</t>
  </si>
  <si>
    <t>0,5MG TBL OBD 20</t>
  </si>
  <si>
    <t>MĚKKÝ PARAFIN A TUKOVÉ PRODUKTY</t>
  </si>
  <si>
    <t>100273</t>
  </si>
  <si>
    <t>235489</t>
  </si>
  <si>
    <t>METFORMIN MYLAN</t>
  </si>
  <si>
    <t>METFORMIN A SITAGLIPTIN</t>
  </si>
  <si>
    <t>500140</t>
  </si>
  <si>
    <t>JANUMET</t>
  </si>
  <si>
    <t>50MG/1000MG TBL FLM 56</t>
  </si>
  <si>
    <t>32225</t>
  </si>
  <si>
    <t>25MG TBL PRO 28</t>
  </si>
  <si>
    <t>45499</t>
  </si>
  <si>
    <t>58041</t>
  </si>
  <si>
    <t>200MG TBL PRO 30</t>
  </si>
  <si>
    <t>NIMESULID</t>
  </si>
  <si>
    <t>12892</t>
  </si>
  <si>
    <t>100MG TBL NOB 30</t>
  </si>
  <si>
    <t>17187</t>
  </si>
  <si>
    <t>100MG POR GRA SUS 30</t>
  </si>
  <si>
    <t>NYSTATIN, KOMBINACE</t>
  </si>
  <si>
    <t>92490</t>
  </si>
  <si>
    <t>500MG/200000IU VAG CPS MOL 8</t>
  </si>
  <si>
    <t>25366</t>
  </si>
  <si>
    <t>20MG CPS ETD 90 I</t>
  </si>
  <si>
    <t>109411</t>
  </si>
  <si>
    <t>NOLPAZA</t>
  </si>
  <si>
    <t>40MG TBL ENT 28</t>
  </si>
  <si>
    <t>124091</t>
  </si>
  <si>
    <t>5MG/5MG TBL NOB 90(3X30)</t>
  </si>
  <si>
    <t>124119</t>
  </si>
  <si>
    <t>10MG/5MG TBL NOB 90(3X30)</t>
  </si>
  <si>
    <t>PREDNISON</t>
  </si>
  <si>
    <t>269</t>
  </si>
  <si>
    <t>PREDNISON LÉČIVA</t>
  </si>
  <si>
    <t>5MG TBL NOB 20</t>
  </si>
  <si>
    <t>PREGABALIN</t>
  </si>
  <si>
    <t>27113</t>
  </si>
  <si>
    <t>LYRICA</t>
  </si>
  <si>
    <t>150MG CPS DUR 112(2X56)</t>
  </si>
  <si>
    <t>211841</t>
  </si>
  <si>
    <t>RABAKIR</t>
  </si>
  <si>
    <t>150MG CPS DUR 14</t>
  </si>
  <si>
    <t>148072</t>
  </si>
  <si>
    <t>ROSUCARD</t>
  </si>
  <si>
    <t>148076</t>
  </si>
  <si>
    <t>SALBUTAMOL</t>
  </si>
  <si>
    <t>SILDENAFIL</t>
  </si>
  <si>
    <t>157892</t>
  </si>
  <si>
    <t>SILDENAFIL MYLAN</t>
  </si>
  <si>
    <t>50MG TBL FLM 4</t>
  </si>
  <si>
    <t>SODNÁ SŮL METAMIZOLU</t>
  </si>
  <si>
    <t>6264</t>
  </si>
  <si>
    <t>14499</t>
  </si>
  <si>
    <t>OMNIC TOCAS 0,4</t>
  </si>
  <si>
    <t>0,4MG TBL PRO 30</t>
  </si>
  <si>
    <t>159346</t>
  </si>
  <si>
    <t>TAMSULOSIN +PHARMA</t>
  </si>
  <si>
    <t>0,4MG TBL PRO 100 I</t>
  </si>
  <si>
    <t>117529</t>
  </si>
  <si>
    <t>TAFLOSIN</t>
  </si>
  <si>
    <t>0,4MG CPS RDR 100</t>
  </si>
  <si>
    <t>167673</t>
  </si>
  <si>
    <t>TOLURA</t>
  </si>
  <si>
    <t>TIAPRID</t>
  </si>
  <si>
    <t>48578</t>
  </si>
  <si>
    <t>URAPIDIL</t>
  </si>
  <si>
    <t>215476</t>
  </si>
  <si>
    <t>VÁPNÍK, KOMBINACE S VITAMINEM D A/NEBO JINÝMI LÉČIVY</t>
  </si>
  <si>
    <t>47514</t>
  </si>
  <si>
    <t>CALCICHEW D3</t>
  </si>
  <si>
    <t>500MG/200IU TBL MND 20</t>
  </si>
  <si>
    <t>FORMOTEROL A BEKLOMETASON</t>
  </si>
  <si>
    <t>184377</t>
  </si>
  <si>
    <t>COMBAIR</t>
  </si>
  <si>
    <t>100MCG/6MCG/DÁV INH SOL PSS 180DÁV</t>
  </si>
  <si>
    <t>190973</t>
  </si>
  <si>
    <t>10MG/2,5MG/10MG TBL FLM 30</t>
  </si>
  <si>
    <t>DAPAGLIFLOZIN</t>
  </si>
  <si>
    <t>193660</t>
  </si>
  <si>
    <t>FORXIGA</t>
  </si>
  <si>
    <t>ATORVASTATIN A EZETIMIB</t>
  </si>
  <si>
    <t>204760</t>
  </si>
  <si>
    <t>ZOLETORV</t>
  </si>
  <si>
    <t>10MG/20MG TBL FLM 100</t>
  </si>
  <si>
    <t>132872</t>
  </si>
  <si>
    <t>ZALDIAR</t>
  </si>
  <si>
    <t>37,5MG/325MG TBL FLM 30</t>
  </si>
  <si>
    <t>213255</t>
  </si>
  <si>
    <t>5MG/5MG TBL FLM 30</t>
  </si>
  <si>
    <t>JINÉ KAPILÁRY STABILIZUJÍCÍ LÁTKY</t>
  </si>
  <si>
    <t>202701</t>
  </si>
  <si>
    <t>20MG TBL ENT 90</t>
  </si>
  <si>
    <t>14075</t>
  </si>
  <si>
    <t>500MG TBL FLM 60</t>
  </si>
  <si>
    <t>FLUVASTATIN</t>
  </si>
  <si>
    <t>16055</t>
  </si>
  <si>
    <t>80MG TBL PRO 28(2X14)</t>
  </si>
  <si>
    <t>MIDAZOLAM</t>
  </si>
  <si>
    <t>15010</t>
  </si>
  <si>
    <t>DORMICUM</t>
  </si>
  <si>
    <t>15MG TBL FLM 10X1</t>
  </si>
  <si>
    <t>221061</t>
  </si>
  <si>
    <t>STILNOX</t>
  </si>
  <si>
    <t>10MG TBL FLM 28</t>
  </si>
  <si>
    <t>ACEBUTOLOL</t>
  </si>
  <si>
    <t>80058</t>
  </si>
  <si>
    <t>SECTRAL</t>
  </si>
  <si>
    <t>400MG TBL FLM 30</t>
  </si>
  <si>
    <t>127260</t>
  </si>
  <si>
    <t>136505</t>
  </si>
  <si>
    <t>ALLOPURINOL APOTEX</t>
  </si>
  <si>
    <t>59754</t>
  </si>
  <si>
    <t>FRONTIN</t>
  </si>
  <si>
    <t>163114</t>
  </si>
  <si>
    <t>ZOREM</t>
  </si>
  <si>
    <t>162908</t>
  </si>
  <si>
    <t>163111</t>
  </si>
  <si>
    <t>ANTIAGREGANCIA KROMĚ HEPARINU, KOMBINACE</t>
  </si>
  <si>
    <t>167508</t>
  </si>
  <si>
    <t>DUOPLAVIN</t>
  </si>
  <si>
    <t>75MG/100MG TBL FLM 28</t>
  </si>
  <si>
    <t>93015</t>
  </si>
  <si>
    <t>93016</t>
  </si>
  <si>
    <t>204694</t>
  </si>
  <si>
    <t>109835</t>
  </si>
  <si>
    <t>ATORVASTATIN A AMLODIPIN</t>
  </si>
  <si>
    <t>101172</t>
  </si>
  <si>
    <t>5MG/10MG TBL FLM 90</t>
  </si>
  <si>
    <t>30560</t>
  </si>
  <si>
    <t>10MG/10MG TBL FLM 30</t>
  </si>
  <si>
    <t>AZITHROMYCIN</t>
  </si>
  <si>
    <t>45010</t>
  </si>
  <si>
    <t>500MG TBL FLM 3</t>
  </si>
  <si>
    <t>BILASTIN</t>
  </si>
  <si>
    <t>148675</t>
  </si>
  <si>
    <t>XADOS</t>
  </si>
  <si>
    <t>20MG TBL NOB 50</t>
  </si>
  <si>
    <t>176913</t>
  </si>
  <si>
    <t>5MG TBL FLM 90</t>
  </si>
  <si>
    <t>176914</t>
  </si>
  <si>
    <t>47741</t>
  </si>
  <si>
    <t>94163</t>
  </si>
  <si>
    <t>CONCOR 10</t>
  </si>
  <si>
    <t>158716</t>
  </si>
  <si>
    <t>CILAZAPRIL</t>
  </si>
  <si>
    <t>125441</t>
  </si>
  <si>
    <t>INHIBACE</t>
  </si>
  <si>
    <t>CITALOPRAM</t>
  </si>
  <si>
    <t>132523</t>
  </si>
  <si>
    <t>230417</t>
  </si>
  <si>
    <t>20MG TBL FLM 60</t>
  </si>
  <si>
    <t>27899</t>
  </si>
  <si>
    <t>178675</t>
  </si>
  <si>
    <t>JOVESTO</t>
  </si>
  <si>
    <t>5MG TBL FLM 90 I</t>
  </si>
  <si>
    <t>3542</t>
  </si>
  <si>
    <t>0,250MG TBL NOB 30</t>
  </si>
  <si>
    <t>125122</t>
  </si>
  <si>
    <t>100MG TBL RET 100</t>
  </si>
  <si>
    <t>225549</t>
  </si>
  <si>
    <t>500MG TBL FLM 180(2X90)</t>
  </si>
  <si>
    <t>230583</t>
  </si>
  <si>
    <t>500MG TBL FLM 180</t>
  </si>
  <si>
    <t>DOXYCYKLIN</t>
  </si>
  <si>
    <t>12738</t>
  </si>
  <si>
    <t>DOXYHEXAL</t>
  </si>
  <si>
    <t>200MG TBL NOB 20</t>
  </si>
  <si>
    <t>ENOXAPARIN</t>
  </si>
  <si>
    <t>115404</t>
  </si>
  <si>
    <t>10000IU(100MG)/1ML INJ SOL ISP 10X1ML I</t>
  </si>
  <si>
    <t>EPLERENON</t>
  </si>
  <si>
    <t>174339</t>
  </si>
  <si>
    <t>EPLERENON ACTAVIS</t>
  </si>
  <si>
    <t>189181</t>
  </si>
  <si>
    <t>EZEN</t>
  </si>
  <si>
    <t>FAMOTIDIN</t>
  </si>
  <si>
    <t>94207</t>
  </si>
  <si>
    <t>ULFAMID</t>
  </si>
  <si>
    <t>20MG TBL FLM 20</t>
  </si>
  <si>
    <t>FELODIPIN</t>
  </si>
  <si>
    <t>2961</t>
  </si>
  <si>
    <t>PRESID</t>
  </si>
  <si>
    <t>2,5MG TBL PRO 30</t>
  </si>
  <si>
    <t>225967</t>
  </si>
  <si>
    <t>LIPANTHYL S</t>
  </si>
  <si>
    <t>215MG TBL FLM 100</t>
  </si>
  <si>
    <t>GLYCEROL-TRINITRÁT</t>
  </si>
  <si>
    <t>216589</t>
  </si>
  <si>
    <t>NITROMINT</t>
  </si>
  <si>
    <t>0,4MG/DÁV SPR SLG 10G II</t>
  </si>
  <si>
    <t>173196</t>
  </si>
  <si>
    <t>PIMAFUCORT</t>
  </si>
  <si>
    <t>10MG/G+10MG/G+3,5MG/G CRM 15G</t>
  </si>
  <si>
    <t>KAPTOPRIL</t>
  </si>
  <si>
    <t>31215</t>
  </si>
  <si>
    <t>TENSIOMIN</t>
  </si>
  <si>
    <t>25MG TBL NOB 30</t>
  </si>
  <si>
    <t>KLINDAMYCIN, KOMBINACE</t>
  </si>
  <si>
    <t>169740</t>
  </si>
  <si>
    <t>DUAC</t>
  </si>
  <si>
    <t>10MG/G+50MG/G GEL 15G</t>
  </si>
  <si>
    <t>KLÍŠŤOVÁ ENCEFALITIDA, INAKTIVOVANÝ CELÝ VIRUS</t>
  </si>
  <si>
    <t>215956</t>
  </si>
  <si>
    <t>FSME-IMMUN</t>
  </si>
  <si>
    <t>0,5ML INJ SUS ISP 1X0,5ML+J</t>
  </si>
  <si>
    <t>KODEIN</t>
  </si>
  <si>
    <t>56993</t>
  </si>
  <si>
    <t>30MG TBL NOB 10</t>
  </si>
  <si>
    <t>KVETIAPIN</t>
  </si>
  <si>
    <t>230759</t>
  </si>
  <si>
    <t>QUETIAPIN MYLAN</t>
  </si>
  <si>
    <t>25MG TBL FLM 30</t>
  </si>
  <si>
    <t>207933</t>
  </si>
  <si>
    <t>KYSELINA TIAPROFENOVÁ</t>
  </si>
  <si>
    <t>226695</t>
  </si>
  <si>
    <t>SURGAM LÉČIVA</t>
  </si>
  <si>
    <t>300MG TBL NOB 20</t>
  </si>
  <si>
    <t>KYSELINA URSODEOXYCHOLOVÁ</t>
  </si>
  <si>
    <t>13808</t>
  </si>
  <si>
    <t>250MG CPS DUR 100 I</t>
  </si>
  <si>
    <t>LANSOPRAZOL</t>
  </si>
  <si>
    <t>156539</t>
  </si>
  <si>
    <t>LANSOPRAZOL MYLAN</t>
  </si>
  <si>
    <t>30MG CPS ETD 56</t>
  </si>
  <si>
    <t>LÉČIVA K TERAPII ONEMOCNĚNÍ JATER</t>
  </si>
  <si>
    <t>125753</t>
  </si>
  <si>
    <t>ESSENTIALE</t>
  </si>
  <si>
    <t>124346</t>
  </si>
  <si>
    <t>LISINOPRIL A AMLODIPIN</t>
  </si>
  <si>
    <t>144795</t>
  </si>
  <si>
    <t>AMESOS</t>
  </si>
  <si>
    <t>20MG/10MG TBL NOB 90</t>
  </si>
  <si>
    <t>MEBENDAZOL</t>
  </si>
  <si>
    <t>122198</t>
  </si>
  <si>
    <t>VERMOX</t>
  </si>
  <si>
    <t>100MG TBL NOB 6</t>
  </si>
  <si>
    <t>MELOXIKAM</t>
  </si>
  <si>
    <t>231076</t>
  </si>
  <si>
    <t>MELOXICAM MYLAN</t>
  </si>
  <si>
    <t>15MG TBL NOB 20</t>
  </si>
  <si>
    <t>MESALAZIN</t>
  </si>
  <si>
    <t>203805</t>
  </si>
  <si>
    <t>ASACOL</t>
  </si>
  <si>
    <t>400MG TBL ENT 100</t>
  </si>
  <si>
    <t>208207</t>
  </si>
  <si>
    <t>850MG TBL FLM 60 II</t>
  </si>
  <si>
    <t>46980</t>
  </si>
  <si>
    <t>49941</t>
  </si>
  <si>
    <t>58042</t>
  </si>
  <si>
    <t>231692</t>
  </si>
  <si>
    <t>204768</t>
  </si>
  <si>
    <t>METRONIDAZOL</t>
  </si>
  <si>
    <t>2427</t>
  </si>
  <si>
    <t>250MG TBL NOB 20</t>
  </si>
  <si>
    <t>170760</t>
  </si>
  <si>
    <t>MOMMOX</t>
  </si>
  <si>
    <t>0,05MG/DÁV NAS SPR SUS 140DÁV</t>
  </si>
  <si>
    <t>MOXONIDIN</t>
  </si>
  <si>
    <t>230599</t>
  </si>
  <si>
    <t>CYNT 0,4</t>
  </si>
  <si>
    <t>0,4MG TBL FLM 98 I</t>
  </si>
  <si>
    <t>230595</t>
  </si>
  <si>
    <t>CYNT 0,3</t>
  </si>
  <si>
    <t>0,3MG TBL FLM 98 I</t>
  </si>
  <si>
    <t>NAFTIDROFURYL</t>
  </si>
  <si>
    <t>66015</t>
  </si>
  <si>
    <t>12895</t>
  </si>
  <si>
    <t>100MG POR GRA SUS 30 I</t>
  </si>
  <si>
    <t>162079</t>
  </si>
  <si>
    <t>20MG TBL ENT 98</t>
  </si>
  <si>
    <t>177326</t>
  </si>
  <si>
    <t>PERINDOPRIL MYLAN</t>
  </si>
  <si>
    <t>124135</t>
  </si>
  <si>
    <t>10MG/10MG TBL NOB 120(4X30)</t>
  </si>
  <si>
    <t>124121</t>
  </si>
  <si>
    <t>10MG/5MG TBL NOB 120(4X30)</t>
  </si>
  <si>
    <t>161623</t>
  </si>
  <si>
    <t>PRENEWEL</t>
  </si>
  <si>
    <t>8MG/2,5MG TBL NOB 30</t>
  </si>
  <si>
    <t>2963</t>
  </si>
  <si>
    <t>20MG TBL NOB 20</t>
  </si>
  <si>
    <t>28217</t>
  </si>
  <si>
    <t>75MG CPS DUR 56</t>
  </si>
  <si>
    <t>215909</t>
  </si>
  <si>
    <t>300MG TBL FLM 100</t>
  </si>
  <si>
    <t>RABEPRAZOL</t>
  </si>
  <si>
    <t>157139</t>
  </si>
  <si>
    <t>ZULBEX</t>
  </si>
  <si>
    <t>20MG TBL ENT 28</t>
  </si>
  <si>
    <t>141960</t>
  </si>
  <si>
    <t>RAPOXOL</t>
  </si>
  <si>
    <t>23969</t>
  </si>
  <si>
    <t>AMPRILAN</t>
  </si>
  <si>
    <t>RAMIPRIL A DIURETIKA</t>
  </si>
  <si>
    <t>168897</t>
  </si>
  <si>
    <t>15MG TBL FLM 28 II</t>
  </si>
  <si>
    <t>168899</t>
  </si>
  <si>
    <t>15MG TBL FLM 98 II</t>
  </si>
  <si>
    <t>ROFLUMILAST</t>
  </si>
  <si>
    <t>167747</t>
  </si>
  <si>
    <t>DAXAS</t>
  </si>
  <si>
    <t>500MCG TBL FLM 90</t>
  </si>
  <si>
    <t>148074</t>
  </si>
  <si>
    <t>148078</t>
  </si>
  <si>
    <t>145574</t>
  </si>
  <si>
    <t>145558</t>
  </si>
  <si>
    <t>RUTOSID, KOMBINACE</t>
  </si>
  <si>
    <t>216471</t>
  </si>
  <si>
    <t>CYCLO 3 FORT</t>
  </si>
  <si>
    <t>150MG/150MG/100MG CPS DUR 30 II</t>
  </si>
  <si>
    <t>SERTRALIN</t>
  </si>
  <si>
    <t>146917</t>
  </si>
  <si>
    <t>50MG TBL FLM 100</t>
  </si>
  <si>
    <t>143428</t>
  </si>
  <si>
    <t>SILDENAFIL SANDOZ</t>
  </si>
  <si>
    <t>100MG TBL NOB 8</t>
  </si>
  <si>
    <t>SILYMARIN</t>
  </si>
  <si>
    <t>1147</t>
  </si>
  <si>
    <t>SILYMARIN AL 50</t>
  </si>
  <si>
    <t>50MG TBL OBD 100</t>
  </si>
  <si>
    <t>SIMVASTATIN A EZETIMIB</t>
  </si>
  <si>
    <t>202417</t>
  </si>
  <si>
    <t>INEGY</t>
  </si>
  <si>
    <t>10MG/20MG TBL NOB 98</t>
  </si>
  <si>
    <t>SOLIFENACIN</t>
  </si>
  <si>
    <t>211928</t>
  </si>
  <si>
    <t>SOLIFENACIN MYLAN</t>
  </si>
  <si>
    <t>SOTALOL</t>
  </si>
  <si>
    <t>49014</t>
  </si>
  <si>
    <t>SOTAHEXAL 80</t>
  </si>
  <si>
    <t>49021</t>
  </si>
  <si>
    <t>SOTAHEXAL 160</t>
  </si>
  <si>
    <t>160MG TBL NOB 100</t>
  </si>
  <si>
    <t>57339</t>
  </si>
  <si>
    <t>14498</t>
  </si>
  <si>
    <t>0,4MG TBL PRO 100</t>
  </si>
  <si>
    <t>158191</t>
  </si>
  <si>
    <t>80MG TBL NOB 30</t>
  </si>
  <si>
    <t>152957</t>
  </si>
  <si>
    <t>40MG TBL NOB 90</t>
  </si>
  <si>
    <t>167852</t>
  </si>
  <si>
    <t>80MG/5MG TBL NOB 28</t>
  </si>
  <si>
    <t>206205</t>
  </si>
  <si>
    <t>TEZEFORT</t>
  </si>
  <si>
    <t>206208</t>
  </si>
  <si>
    <t>80MG/5MG TBL NOB 90</t>
  </si>
  <si>
    <t>26578</t>
  </si>
  <si>
    <t>MICARDISPLUS</t>
  </si>
  <si>
    <t>80MG/12,5MG TBL NOB 28</t>
  </si>
  <si>
    <t>193874</t>
  </si>
  <si>
    <t>TOLUCOMBI</t>
  </si>
  <si>
    <t>40MG/12,5MG TBL NOB 28X1 II</t>
  </si>
  <si>
    <t>189677</t>
  </si>
  <si>
    <t>TEZEO HCT</t>
  </si>
  <si>
    <t>40MG/12,5MG TBL NOB 28</t>
  </si>
  <si>
    <t>189668</t>
  </si>
  <si>
    <t>80MG/25MG TBL FLM 30</t>
  </si>
  <si>
    <t>216905</t>
  </si>
  <si>
    <t>80MG/25MG TBL NOB 30 I</t>
  </si>
  <si>
    <t>TIZANIDIN</t>
  </si>
  <si>
    <t>16052</t>
  </si>
  <si>
    <t>SIRDALUD</t>
  </si>
  <si>
    <t>TRAZODON</t>
  </si>
  <si>
    <t>46444</t>
  </si>
  <si>
    <t>TRITTICO AC 150</t>
  </si>
  <si>
    <t>150MG TBL RET 60</t>
  </si>
  <si>
    <t>186665</t>
  </si>
  <si>
    <t>PREDUCTAL MR</t>
  </si>
  <si>
    <t>35MG TBL RET 180</t>
  </si>
  <si>
    <t>215478</t>
  </si>
  <si>
    <t>60MG CPS PRO 50</t>
  </si>
  <si>
    <t>54032</t>
  </si>
  <si>
    <t>VERAPAMIL AL 240 RETARD</t>
  </si>
  <si>
    <t>240MG TBL RET 50</t>
  </si>
  <si>
    <t>215965</t>
  </si>
  <si>
    <t>ISOPTIN SR</t>
  </si>
  <si>
    <t>240MG TBL PRO 100</t>
  </si>
  <si>
    <t>233479</t>
  </si>
  <si>
    <t>16286</t>
  </si>
  <si>
    <t>198058</t>
  </si>
  <si>
    <t>SANVAL</t>
  </si>
  <si>
    <t>APIXABAN</t>
  </si>
  <si>
    <t>193745</t>
  </si>
  <si>
    <t>5MG TBL FLM 60</t>
  </si>
  <si>
    <t>168327</t>
  </si>
  <si>
    <t>2,5MG TBL FLM 60</t>
  </si>
  <si>
    <t>FENOTEROL A IPRATROPIUM-BROMID</t>
  </si>
  <si>
    <t>2679</t>
  </si>
  <si>
    <t>21MCG/50MCG/DÁV INH SOL PSS 200DÁV</t>
  </si>
  <si>
    <t>SALMETEROL A FLUTIKASON</t>
  </si>
  <si>
    <t>45964</t>
  </si>
  <si>
    <t>50MCG/250MCG INH PLV DOS 1X60DÁV</t>
  </si>
  <si>
    <t>190975</t>
  </si>
  <si>
    <t>10MG/2,5MG/10MG TBL FLM 90(3X30)</t>
  </si>
  <si>
    <t>190970</t>
  </si>
  <si>
    <t>10MG/2,5MG/5MG TBL FLM 90(3X30)</t>
  </si>
  <si>
    <t>190960</t>
  </si>
  <si>
    <t>5MG/1,25MG/5MG TBL FLM 90(3X30)</t>
  </si>
  <si>
    <t>ITOPRIDUM</t>
  </si>
  <si>
    <t>166760</t>
  </si>
  <si>
    <t>50MG TBL FLM 100(10X10)</t>
  </si>
  <si>
    <t>ATORVASTATIN, AMLODIPIN A PERINDOPRIL</t>
  </si>
  <si>
    <t>205995</t>
  </si>
  <si>
    <t>LIPERTANCE</t>
  </si>
  <si>
    <t>20MG/5MG/5MG TBL FLM 30</t>
  </si>
  <si>
    <t>205998</t>
  </si>
  <si>
    <t>20MG/10MG/5MG TBL FLM 30</t>
  </si>
  <si>
    <t>206001</t>
  </si>
  <si>
    <t>20MG/10MG/10MG TBL FLM 30</t>
  </si>
  <si>
    <t>205999</t>
  </si>
  <si>
    <t>20MG/10MG/5MG TBL FLM 90(3X30)</t>
  </si>
  <si>
    <t>205992</t>
  </si>
  <si>
    <t>10MG/5MG/5MG TBL FLM 30</t>
  </si>
  <si>
    <t>206002</t>
  </si>
  <si>
    <t>20MG/10MG/10MG TBL FLM 90(3X30)</t>
  </si>
  <si>
    <t>233468</t>
  </si>
  <si>
    <t>138840</t>
  </si>
  <si>
    <t>37,5MG/325MG TBL FLM 20 I</t>
  </si>
  <si>
    <t>213261</t>
  </si>
  <si>
    <t>10MG/5MG TBL FLM 30</t>
  </si>
  <si>
    <t>97186</t>
  </si>
  <si>
    <t>100MCG TBL NOB 100 I</t>
  </si>
  <si>
    <t>NATRIUM-PIKOSULFÁT, KOMBINACE</t>
  </si>
  <si>
    <t>207229</t>
  </si>
  <si>
    <t>CITRAFLEET</t>
  </si>
  <si>
    <t>10MG/3,5G/10,97G POR PLV SOL SCC 2</t>
  </si>
  <si>
    <t>EDOXABAN</t>
  </si>
  <si>
    <t>210631</t>
  </si>
  <si>
    <t>LIXIANA</t>
  </si>
  <si>
    <t>60MG TBL FLM 100</t>
  </si>
  <si>
    <t>Jiná</t>
  </si>
  <si>
    <t>*4012</t>
  </si>
  <si>
    <t>Jiný</t>
  </si>
  <si>
    <t>81037</t>
  </si>
  <si>
    <t>6CMX5M,V NATAŽENÉM STAVU,KRÁTKÝ TAH,1KS</t>
  </si>
  <si>
    <t>Kompresní punčochy a návleky</t>
  </si>
  <si>
    <t>45387</t>
  </si>
  <si>
    <t>PUNČOCHY KOMPRESNÍ LÝTKOVÉ II.K.T.</t>
  </si>
  <si>
    <t>MAXIS COMFORT A-D</t>
  </si>
  <si>
    <t>45763</t>
  </si>
  <si>
    <t>MAXIS B/BRILANT/ A-D</t>
  </si>
  <si>
    <t>KOMPLEX ŽELEZA S ISOMALTOSOU A KYSELINA LISTOVÁ</t>
  </si>
  <si>
    <t>16593</t>
  </si>
  <si>
    <t>MALTOFER FOL TABLETY</t>
  </si>
  <si>
    <t>100MG/0,35MG TBL MND 30</t>
  </si>
  <si>
    <t>NITROFURANTOIN</t>
  </si>
  <si>
    <t>207280</t>
  </si>
  <si>
    <t>FUROLIN</t>
  </si>
  <si>
    <t>OXAZEPAM</t>
  </si>
  <si>
    <t>1940</t>
  </si>
  <si>
    <t>OXAZEPAM LÉČIVA</t>
  </si>
  <si>
    <t>10MG TBL NOB 20</t>
  </si>
  <si>
    <t>193747</t>
  </si>
  <si>
    <t>5MG TBL FLM 168</t>
  </si>
  <si>
    <t>45389</t>
  </si>
  <si>
    <t>PUNČOCHY KOMPRESNÍ STEHENNÍ II.K.T.</t>
  </si>
  <si>
    <t>MAXIS COMFORT A-G</t>
  </si>
  <si>
    <t>BUDESONID</t>
  </si>
  <si>
    <t>15124</t>
  </si>
  <si>
    <t>TINKAIR 50 MCG</t>
  </si>
  <si>
    <t>50MCG/DÁV NAS SPR SUS 200DÁV</t>
  </si>
  <si>
    <t>IPRATROPIUM-BROMID</t>
  </si>
  <si>
    <t>32992</t>
  </si>
  <si>
    <t>0,020MG/DÁV INH SOL PSS 200DÁV</t>
  </si>
  <si>
    <t>56992</t>
  </si>
  <si>
    <t>KOMBINACE RŮZNÝCH ANTIBIOTIK</t>
  </si>
  <si>
    <t>1076</t>
  </si>
  <si>
    <t>OPH UNG 5G</t>
  </si>
  <si>
    <t>223521</t>
  </si>
  <si>
    <t>ASPIRIN PROTECT</t>
  </si>
  <si>
    <t>100MG TBL ENT 50</t>
  </si>
  <si>
    <t>225688</t>
  </si>
  <si>
    <t>320MG/60MG TBL RET 30</t>
  </si>
  <si>
    <t>214904</t>
  </si>
  <si>
    <t>93207</t>
  </si>
  <si>
    <t>3MG/G OPH UNG 3,5G</t>
  </si>
  <si>
    <t>ŽELEZO V KOMBINACI S KYANOKOBALAMINEM A KYSELINOU LISTOVOU</t>
  </si>
  <si>
    <t>59569</t>
  </si>
  <si>
    <t>FERRO-FOLGAMMA</t>
  </si>
  <si>
    <t>37MG/5MG/0,01MG CPS MOL 20</t>
  </si>
  <si>
    <t>125053</t>
  </si>
  <si>
    <t>235167</t>
  </si>
  <si>
    <t>AMLODIPIN MYLAN</t>
  </si>
  <si>
    <t>132988</t>
  </si>
  <si>
    <t>216401</t>
  </si>
  <si>
    <t>28834</t>
  </si>
  <si>
    <t>2,5MG POR TBL DIS 90</t>
  </si>
  <si>
    <t>DEXAMETHASON A ANTIINFEKTIVA</t>
  </si>
  <si>
    <t>2546</t>
  </si>
  <si>
    <t>2547</t>
  </si>
  <si>
    <t>203055</t>
  </si>
  <si>
    <t>EPLERENON SANDOZ</t>
  </si>
  <si>
    <t>207100</t>
  </si>
  <si>
    <t>17121</t>
  </si>
  <si>
    <t>LANZUL</t>
  </si>
  <si>
    <t>30MG CPS DUR 28</t>
  </si>
  <si>
    <t>LORATADIN</t>
  </si>
  <si>
    <t>53639</t>
  </si>
  <si>
    <t>FLONIDAN</t>
  </si>
  <si>
    <t>MAGNESIUM-LAKTÁT</t>
  </si>
  <si>
    <t>186334</t>
  </si>
  <si>
    <t>MAGNESIUM LACTATE BIOMEDICA</t>
  </si>
  <si>
    <t>500MG TBL NOB 100</t>
  </si>
  <si>
    <t>MELPERON</t>
  </si>
  <si>
    <t>199466</t>
  </si>
  <si>
    <t>BURONIL</t>
  </si>
  <si>
    <t>25MG TBL FLM 50</t>
  </si>
  <si>
    <t>METHYLDOPA (LEVOTOČIVÁ)</t>
  </si>
  <si>
    <t>1328</t>
  </si>
  <si>
    <t>250MG TBL NOB 50</t>
  </si>
  <si>
    <t>METHYLPREDNISOLON-ACEPONÁT</t>
  </si>
  <si>
    <t>203007</t>
  </si>
  <si>
    <t>ADVANTAN</t>
  </si>
  <si>
    <t>1MG/G CRM 1X15G</t>
  </si>
  <si>
    <t>203002</t>
  </si>
  <si>
    <t>ADVANTAN MASTNÝ KRÉM</t>
  </si>
  <si>
    <t>192198</t>
  </si>
  <si>
    <t>213939</t>
  </si>
  <si>
    <t>NEBILET</t>
  </si>
  <si>
    <t>OXYBUTYNIN</t>
  </si>
  <si>
    <t>207076</t>
  </si>
  <si>
    <t>UROXAL</t>
  </si>
  <si>
    <t>5MG TBL NOB 60</t>
  </si>
  <si>
    <t>26910</t>
  </si>
  <si>
    <t>VIAGRA</t>
  </si>
  <si>
    <t>50MG TBL FLM 12 I</t>
  </si>
  <si>
    <t>TRIAMCINOLON</t>
  </si>
  <si>
    <t>2829</t>
  </si>
  <si>
    <t>TRIAMCINOLON LÉČIVA UNG</t>
  </si>
  <si>
    <t>1MG/G UNG 10G</t>
  </si>
  <si>
    <t>233478</t>
  </si>
  <si>
    <t>240MG TBL PRO 30</t>
  </si>
  <si>
    <t>190968</t>
  </si>
  <si>
    <t>10MG/2,5MG/5MG TBL FLM 30</t>
  </si>
  <si>
    <t>179333</t>
  </si>
  <si>
    <t>75MG/650MG TBL FLM 90 I</t>
  </si>
  <si>
    <t>138847</t>
  </si>
  <si>
    <t>37,5MG/325MG TBL FLM 90 I</t>
  </si>
  <si>
    <t>*2091</t>
  </si>
  <si>
    <t>AMBROXOL</t>
  </si>
  <si>
    <t>94919</t>
  </si>
  <si>
    <t>7,5MG/ML POR SOL 40ML</t>
  </si>
  <si>
    <t>50316</t>
  </si>
  <si>
    <t>20MG TBL FLM 30X1</t>
  </si>
  <si>
    <t>147089</t>
  </si>
  <si>
    <t>APO-ATORVASTATIN</t>
  </si>
  <si>
    <t>233600</t>
  </si>
  <si>
    <t>17431</t>
  </si>
  <si>
    <t>180988</t>
  </si>
  <si>
    <t>GENTADEX</t>
  </si>
  <si>
    <t>5MG/ML+1MG/ML OPH GTT SOL 1X5ML</t>
  </si>
  <si>
    <t>ESCITALOPRAM</t>
  </si>
  <si>
    <t>20132</t>
  </si>
  <si>
    <t>CIPRALEX</t>
  </si>
  <si>
    <t>10MG TBL FLM 28 I</t>
  </si>
  <si>
    <t>48261</t>
  </si>
  <si>
    <t>3300IU/G+250IU/G DRM PLV ADS 1X20G</t>
  </si>
  <si>
    <t>102596</t>
  </si>
  <si>
    <t>6,25MG TBL NOB 30</t>
  </si>
  <si>
    <t>KLARITHROMYCIN</t>
  </si>
  <si>
    <t>216199</t>
  </si>
  <si>
    <t>KLACID</t>
  </si>
  <si>
    <t>500MG TBL FLM 14</t>
  </si>
  <si>
    <t>LINAGLIPTIN</t>
  </si>
  <si>
    <t>168447</t>
  </si>
  <si>
    <t>TRAJENTA</t>
  </si>
  <si>
    <t>5MG TBL FLM 30X1</t>
  </si>
  <si>
    <t>218886</t>
  </si>
  <si>
    <t>56504</t>
  </si>
  <si>
    <t>850MG TBL FLM 60 I</t>
  </si>
  <si>
    <t>132576</t>
  </si>
  <si>
    <t>850MG TBL FLM 120</t>
  </si>
  <si>
    <t>46981</t>
  </si>
  <si>
    <t>MIRTAZAPIN</t>
  </si>
  <si>
    <t>105844</t>
  </si>
  <si>
    <t>MIRTAZAPIN ORION</t>
  </si>
  <si>
    <t>15MG POR TBL DIS 30</t>
  </si>
  <si>
    <t>53761</t>
  </si>
  <si>
    <t>25365</t>
  </si>
  <si>
    <t>20MG CPS ETD 28 I</t>
  </si>
  <si>
    <t>157254</t>
  </si>
  <si>
    <t>OMEPRAZOL ACTAVIS</t>
  </si>
  <si>
    <t>20MG CPS ETD 30</t>
  </si>
  <si>
    <t>109409</t>
  </si>
  <si>
    <t>40MG TBL ENT 14</t>
  </si>
  <si>
    <t>124101</t>
  </si>
  <si>
    <t>5MG/10MG TBL NOB 30</t>
  </si>
  <si>
    <t>168903</t>
  </si>
  <si>
    <t>20MG TBL FLM 28 II</t>
  </si>
  <si>
    <t>119654</t>
  </si>
  <si>
    <t>320MG/60MG TBL RET 100</t>
  </si>
  <si>
    <t>203954</t>
  </si>
  <si>
    <t>192340</t>
  </si>
  <si>
    <t>2MG TBL NOB 100 I</t>
  </si>
  <si>
    <t>146894</t>
  </si>
  <si>
    <t>206512</t>
  </si>
  <si>
    <t>8MG/5MG/2,5MG TBL NOB 30</t>
  </si>
  <si>
    <t>GLICHIDON</t>
  </si>
  <si>
    <t>99336</t>
  </si>
  <si>
    <t>GLURENORM</t>
  </si>
  <si>
    <t>30MG TBL NOB 30</t>
  </si>
  <si>
    <t>125060</t>
  </si>
  <si>
    <t>87018</t>
  </si>
  <si>
    <t>132054</t>
  </si>
  <si>
    <t>ATORVASTATIN AUROVITAS</t>
  </si>
  <si>
    <t>80MG TBL FLM 30 I</t>
  </si>
  <si>
    <t>75631</t>
  </si>
  <si>
    <t>DICLOFENAC AL RETARD</t>
  </si>
  <si>
    <t>100MG TBL PRO 20</t>
  </si>
  <si>
    <t>17189</t>
  </si>
  <si>
    <t>500MG TBL ENT 100</t>
  </si>
  <si>
    <t>96696</t>
  </si>
  <si>
    <t>2,5MG CPS DUR 30</t>
  </si>
  <si>
    <t>KABERGOLIN</t>
  </si>
  <si>
    <t>25274</t>
  </si>
  <si>
    <t>DOSTINEX</t>
  </si>
  <si>
    <t>0,5MG TBL NOB 2 I</t>
  </si>
  <si>
    <t>13892</t>
  </si>
  <si>
    <t>50MG TBL FLM 30 I</t>
  </si>
  <si>
    <t>169512</t>
  </si>
  <si>
    <t>OFLOXACIN</t>
  </si>
  <si>
    <t>55636</t>
  </si>
  <si>
    <t>OFLOXIN</t>
  </si>
  <si>
    <t>200MG TBL FLM 10</t>
  </si>
  <si>
    <t>140124</t>
  </si>
  <si>
    <t>5MG POR TBL DIS 30</t>
  </si>
  <si>
    <t>140135</t>
  </si>
  <si>
    <t>10MG POR TBL DIS 30</t>
  </si>
  <si>
    <t>75022</t>
  </si>
  <si>
    <t>COTRIMOXAZOL AL FORTE</t>
  </si>
  <si>
    <t>800MG/160MG TBL NOB 10</t>
  </si>
  <si>
    <t>2828</t>
  </si>
  <si>
    <t>TRIAMCINOLON LÉČIVA CRM</t>
  </si>
  <si>
    <t>1MG/G CRM 10G</t>
  </si>
  <si>
    <t>215601</t>
  </si>
  <si>
    <t>VEROGALID ER</t>
  </si>
  <si>
    <t>12494</t>
  </si>
  <si>
    <t>AUGMENTIN 1 G</t>
  </si>
  <si>
    <t>875MG/125MG TBL FLM 14 I</t>
  </si>
  <si>
    <t>*2998</t>
  </si>
  <si>
    <t>DEXAMETHASON</t>
  </si>
  <si>
    <t>84700</t>
  </si>
  <si>
    <t>HYDROCHLOROTHIAZID</t>
  </si>
  <si>
    <t>168</t>
  </si>
  <si>
    <t>HYDROCHLOROTHIAZID LÉČIVA</t>
  </si>
  <si>
    <t>IVABRADIN</t>
  </si>
  <si>
    <t>25969</t>
  </si>
  <si>
    <t>PROCORALAN</t>
  </si>
  <si>
    <t>5MG TBL FLM 56 KAL</t>
  </si>
  <si>
    <t>32917</t>
  </si>
  <si>
    <t>35MG TBL RET 60</t>
  </si>
  <si>
    <t>107806</t>
  </si>
  <si>
    <t>20MG TBL ENT 30</t>
  </si>
  <si>
    <t>225132</t>
  </si>
  <si>
    <t>234348</t>
  </si>
  <si>
    <t>ATORVASTATIN MYLAN</t>
  </si>
  <si>
    <t>PROTIPRŮJMOVÉ MIKROORGANISMY</t>
  </si>
  <si>
    <t>107584</t>
  </si>
  <si>
    <t>MUTAFLOR</t>
  </si>
  <si>
    <t>2,5-25X10^9CFU CPS ETD 20</t>
  </si>
  <si>
    <t>Standardní lůžková péče</t>
  </si>
  <si>
    <t>Všeobecná ambulance</t>
  </si>
  <si>
    <t>Preskripce a záchyt receptů a poukazů - orientační přehled</t>
  </si>
  <si>
    <t>50115001 - kardiostimulátory (sk.Z517)</t>
  </si>
  <si>
    <t>50115003 - TEP (Z518)</t>
  </si>
  <si>
    <t>50115004 - IUTN - kovové (Z506)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</si>
  <si>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</si>
  <si>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</si>
  <si>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</si>
  <si>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</si>
  <si>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</si>
  <si>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</si>
  <si>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</si>
  <si>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</si>
  <si>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</si>
  <si>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</si>
  <si>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</si>
  <si>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</si>
  <si>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</si>
  <si>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</si>
  <si>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5015</t>
  </si>
  <si>
    <t>KCHIR: lůžkové oddělení ECMO</t>
  </si>
  <si>
    <t>KCHIR: lůžkové oddělení ECMO Celkem</t>
  </si>
  <si>
    <t>5071</t>
  </si>
  <si>
    <t>KCHIR: PICC tým</t>
  </si>
  <si>
    <t>KCHIR: PICC tým Celkem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</si>
  <si>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</si>
  <si>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</si>
  <si>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</si>
  <si>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</si>
  <si>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</si>
  <si>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</si>
  <si>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</si>
  <si>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</si>
  <si>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DiagnostickĂˇ souprava AB0 set monoklonĂˇlnĂ­ na 30</t>
  </si>
  <si>
    <t>DG388</t>
  </si>
  <si>
    <t>JĂˇtrovĂ˝ bujon (10ml)- ĹˇroubovacĂ­ uzĂˇvÄ›r</t>
  </si>
  <si>
    <t>Játrový bujon (10ml)- šroubovací uzávěr</t>
  </si>
  <si>
    <t>50115050</t>
  </si>
  <si>
    <t>obvazový materiál (Z502)</t>
  </si>
  <si>
    <t>ZK920</t>
  </si>
  <si>
    <t>Kanystr Info V.A.C. 500 ml pro podtlakovou terapii M8275063/1</t>
  </si>
  <si>
    <t>ZR234</t>
  </si>
  <si>
    <t>Kanystr s gelem V.A.C. Ulta ACTI 300 ml bal. á 5 ks pro podtlakovou terapii M8275058/5</t>
  </si>
  <si>
    <t>ZA459</t>
  </si>
  <si>
    <t>Kompresa AB 10 x 20 cm/1 ks sterilní NT savá (1230114021) 1327114021</t>
  </si>
  <si>
    <t>ZA563</t>
  </si>
  <si>
    <t>Kompresa AB 20 x 20 cm/1 ks sterilní NT savá (1230114041) 1327114041</t>
  </si>
  <si>
    <t>ZA539</t>
  </si>
  <si>
    <t>Kompresa NT 10 x 10 cm nesterilní 06103</t>
  </si>
  <si>
    <t>ZA464</t>
  </si>
  <si>
    <t>Kompresa NT 10 x 10 cm/2 ks sterilní 26520</t>
  </si>
  <si>
    <t>ZC845</t>
  </si>
  <si>
    <t>Kompresa NT 10 x 20 cm/5 ks sterilní 26621</t>
  </si>
  <si>
    <t>ZA622</t>
  </si>
  <si>
    <t>Kompresa NT 5 x 5 cm nesterilní 06101</t>
  </si>
  <si>
    <t>ZA315</t>
  </si>
  <si>
    <t>Kompresa NT 5 x 5 cm/2 ks sterilní 26501</t>
  </si>
  <si>
    <t>ZC854</t>
  </si>
  <si>
    <t>Kompresa NT 7,5 x 7,5 cm/2 ks sterilní 26510</t>
  </si>
  <si>
    <t>ZA643</t>
  </si>
  <si>
    <t>Kompresa vliwasoft 10 x 20 nesterilní á 100 ks 12070</t>
  </si>
  <si>
    <t>ZQ158</t>
  </si>
  <si>
    <t>KrytĂ­ 7D-Fix - fixace I.V.kanyl netkanĂ˝ textil a fĂłlie sterilnĂ­ 9 x 11,6 cm bal. Ăˇ 100 ks (nĂˇhrada za tegaderm) 812010</t>
  </si>
  <si>
    <t>ZL410</t>
  </si>
  <si>
    <t>KrytĂ­ gelovĂ© Hemagel 100 g A2681147</t>
  </si>
  <si>
    <t>ZA544</t>
  </si>
  <si>
    <t>KrytĂ­ inadine nepĹ™ilnavĂ© 5,0 x 5,0 cm 1/10 SYS01481EE</t>
  </si>
  <si>
    <t>ZA547</t>
  </si>
  <si>
    <t>KrytĂ­ inadine nepĹ™ilnavĂ© 9,5 x 9,5 cm 1/10 SYS01512EE</t>
  </si>
  <si>
    <t>ZE396</t>
  </si>
  <si>
    <t>KrytĂ­ mastnĂ˝ tyl grassolind 7,5 x 10 cm bal. Ăˇ 10 ks 499313</t>
  </si>
  <si>
    <t>ZQ964</t>
  </si>
  <si>
    <t>KrytĂ­ octenilin gel na rĂˇny 250 ml 121616</t>
  </si>
  <si>
    <t>ZQ966</t>
  </si>
  <si>
    <t>KrytĂ­ octenilin roztok oplachovĂ˝ na rĂˇny 350 ml 121701</t>
  </si>
  <si>
    <t>ZN816</t>
  </si>
  <si>
    <t>KrytĂ­ roztok k vĂ˝plachu a ÄŤiĹˇtÄ›nĂ­ ran ActiMaris Sensitiv 300 ml 3098093</t>
  </si>
  <si>
    <t>ZP973</t>
  </si>
  <si>
    <t>KrytĂ­ sorelex 10 x 10 cm s kys. hyaluronovou a octenidinem bal. Ăˇ 10 ks (150011) 3901</t>
  </si>
  <si>
    <t>ZF423</t>
  </si>
  <si>
    <t>KrytĂ­ suprasorb F 10 x 10 cm role nesterilnĂ­ foliovĂ˝ obvaz 20468</t>
  </si>
  <si>
    <t>ZM325</t>
  </si>
  <si>
    <t>Krytí - gel Hyiodine na chronické rány á 22 g HYIODINE22 - výpadek</t>
  </si>
  <si>
    <t>Krytí 7D-Fix - fixace I.V.kanyl netkaný textil a fólie sterilní 9 x 11,6 cm bal. á 100 ks (náhrada za tegaderm) 812010</t>
  </si>
  <si>
    <t>Krytí gelové Hemagel 100 g A2681147</t>
  </si>
  <si>
    <t>ZA664</t>
  </si>
  <si>
    <t>Krytí gelové hydrokoloidní Flamigel 250 ml FLAM250</t>
  </si>
  <si>
    <t>ZK405</t>
  </si>
  <si>
    <t>Krytí hemostatické gelitaspon standard 80 x 50 mm x 10 mm bal. á 10 ks A2107861</t>
  </si>
  <si>
    <t>ZC574</t>
  </si>
  <si>
    <t>Krytí hydroclean advance 4 x 8 cm (tenderwet 24 active 4 x 7 cm 6092120) bal. á 10 ks 6097642</t>
  </si>
  <si>
    <t>Krytí inadine nepřilnavé 5,0 x 5,0 cm 1/10 SYS01481EE</t>
  </si>
  <si>
    <t>Krytí inadine nepřilnavé 9,5 x 9,5 cm 1/10 SYS01512EE</t>
  </si>
  <si>
    <t>ZA417</t>
  </si>
  <si>
    <t>Krytí mastný tyl lomatuell H 10 x 20, á 10 ks, 23316</t>
  </si>
  <si>
    <t>ZQ965</t>
  </si>
  <si>
    <t>Krytí octenilin gel na rány 20 ml 121602</t>
  </si>
  <si>
    <t>ZK404</t>
  </si>
  <si>
    <t>Krytí prontosan roztok 350 ml 400416</t>
  </si>
  <si>
    <t>Krytí sorelex 10 x 10 cm s kys. hyaluronovou a octenidinem bal. á 10 ks (150011) 3901</t>
  </si>
  <si>
    <t>ZA585</t>
  </si>
  <si>
    <t>Krytí suprasorb F 10 x 12 cm sterilní bal. á 10 ks 20462</t>
  </si>
  <si>
    <t>ZK646</t>
  </si>
  <si>
    <t>Krytí tegaderm CHG 8,5 cm x 11,5 cm na CŽK-antibakt. bal. á 25 ks 1657R</t>
  </si>
  <si>
    <t>ZA562</t>
  </si>
  <si>
    <t>NĂˇplast cosmopor i. v. 6 x 8 cm bal. Ăˇ 50 ks 9008054</t>
  </si>
  <si>
    <t>ZI600</t>
  </si>
  <si>
    <t>NĂˇplast curapor 10 x 15 cm 32914 ( nĂˇhrada za cosmopor )</t>
  </si>
  <si>
    <t>ZN366</t>
  </si>
  <si>
    <t>NĂˇplast poinjekÄŤnĂ­ elastickĂˇ tkanĂˇ jednotl. baleno 19 mm x 72 mm P-CURE1972ELAST</t>
  </si>
  <si>
    <t>ZF352</t>
  </si>
  <si>
    <t>NĂˇplast transpore bĂ­lĂˇ 2,50 cm x 9,14 m bal. Ăˇ 12 ks 1534-1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</si>
  <si>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</si>
  <si>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</si>
  <si>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</si>
  <si>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</si>
  <si>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</si>
  <si>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</si>
  <si>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</si>
  <si>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</si>
  <si>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</si>
  <si>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</si>
  <si>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ZA540</t>
  </si>
  <si>
    <t>Náplast omnifix E 15 cm x 10 m 9006513</t>
  </si>
  <si>
    <t>ZD104</t>
  </si>
  <si>
    <t>Náplast omniplast 10,0 cm x 10,0 m 9004472 (900535)</t>
  </si>
  <si>
    <t>Náplast poinjekční elastická tkaná jednotl. baleno 19 mm x 72 mm P-CURE1972ELAST</t>
  </si>
  <si>
    <t>ZL668</t>
  </si>
  <si>
    <t>Náplast silikon tape 2,5 cm x 5 m bal. á 12 ks 2770-1</t>
  </si>
  <si>
    <t>ZA329</t>
  </si>
  <si>
    <t>Obinadlo fixa crep   6 cm x 4 m 1323100102</t>
  </si>
  <si>
    <t>ZA331</t>
  </si>
  <si>
    <t>Obinadlo fixa crep 10 cm x 4 m 1323100104</t>
  </si>
  <si>
    <t>ZN091</t>
  </si>
  <si>
    <t>Obvaz elastickĂ˝ sĂ­ĹĄovĂ˝ CareFix Tube k zajiĹˇtÄ›nĂ­ a ochranÄ› fixace IV kanyl vel. M bal. Ăˇ 15 ks 0151 M</t>
  </si>
  <si>
    <t>ZI975</t>
  </si>
  <si>
    <t>Pěna velká V.A.C M8275053/1 pro podtlakovou terapii</t>
  </si>
  <si>
    <t>ZA638</t>
  </si>
  <si>
    <t>Set kardio 1 bal. á 35 ks 41026</t>
  </si>
  <si>
    <t>ZA599</t>
  </si>
  <si>
    <t>Steh náplasťový Steri-strip 6 x 75 mm bal. á 50 ks elast. E4541</t>
  </si>
  <si>
    <t>ZA444</t>
  </si>
  <si>
    <t>Tampon nesterilní stáčený 20 x 19 cm bez RTG nití bal. á 100 ks 1320300404</t>
  </si>
  <si>
    <t>ZA593</t>
  </si>
  <si>
    <t>Tampon sterilnĂ­ stĂˇÄŤenĂ˝ 20 x 20 cm / 5 ks 28003+</t>
  </si>
  <si>
    <t>Tampon sterilní stáčený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</si>
  <si>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</si>
  <si>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</si>
  <si>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</si>
  <si>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</si>
  <si>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</si>
  <si>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</si>
  <si>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</si>
  <si>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</si>
  <si>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</si>
  <si>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</si>
  <si>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ZB772</t>
  </si>
  <si>
    <t>AdaptĂ©r pĹ™echodka luer 450070</t>
  </si>
  <si>
    <t>Adaptér přechodka luer 450070</t>
  </si>
  <si>
    <t>ZD650</t>
  </si>
  <si>
    <t>Aquapak - sterilnĂ­ voda 340 ml s adaptĂ©rem bal. Ăˇ 20 ks 400340</t>
  </si>
  <si>
    <t>Aquapak - sterilní voda 340 ml s adaptérem bal. á 20 ks 400340</t>
  </si>
  <si>
    <t>ZC751</t>
  </si>
  <si>
    <t>ÄŚepelka skalpelovĂˇ 11 BB511</t>
  </si>
  <si>
    <t>ZC748</t>
  </si>
  <si>
    <t>Brýle kyslíkové 210 cm, á 50 ks, 1104</t>
  </si>
  <si>
    <t>Čepelka skalpelová 11 BB511</t>
  </si>
  <si>
    <t>ZB771</t>
  </si>
  <si>
    <t>DrĹľĂˇk jehly zĂˇkladnĂ­ 450201</t>
  </si>
  <si>
    <t>Držák jehly základní 450201</t>
  </si>
  <si>
    <t>ZP287</t>
  </si>
  <si>
    <t>Držák pro tlakové převodníky TCLIP05 bal. á 5 ks</t>
  </si>
  <si>
    <t>ZA877</t>
  </si>
  <si>
    <t>Elektroda defibrilaÄŤnĂ­ Cadence Kendall bal. Ăˇ 10 ks 22770R</t>
  </si>
  <si>
    <t>ZB905</t>
  </si>
  <si>
    <t>Elektroda defibrilační CPR-D Zoll 8900-0800-01</t>
  </si>
  <si>
    <t>ZB851</t>
  </si>
  <si>
    <t>Elektroda EKG ARBO H66 bal. á 300 ks 31.1663.21</t>
  </si>
  <si>
    <t>ZA738</t>
  </si>
  <si>
    <t>Filtr mini spike zelenĂ˝ 4550242</t>
  </si>
  <si>
    <t>Filtr mini spike zelený 4550242</t>
  </si>
  <si>
    <t>ZD801</t>
  </si>
  <si>
    <t>Fonendoskop jednostranný červený P00176</t>
  </si>
  <si>
    <t>ZQ249</t>
  </si>
  <si>
    <t>HadiÄŤka spojovacĂ­ HS 1,8 x 1800 mm LL DEPH free 2200 180 ND</t>
  </si>
  <si>
    <t>ZB340</t>
  </si>
  <si>
    <t>Hadička kyslíková bal. á 50 ks 41113</t>
  </si>
  <si>
    <t>Hadička spojovací HS 1,8 x 1800 mm LL DEPH free 2200 180 ND</t>
  </si>
  <si>
    <t>ZQ251</t>
  </si>
  <si>
    <t>Hadička spojovací HS 1,8 x 1800 mm UNIV DEPH free 2201 180ND</t>
  </si>
  <si>
    <t>ZB670</t>
  </si>
  <si>
    <t>Hadička spojovací tlaková biocath pr. 3,0 mm x 200 cm, bal 25 ks, PB 3320 M</t>
  </si>
  <si>
    <t>ZL717</t>
  </si>
  <si>
    <t>Kanyla introcan safety 3 modrá 22G bal. á 50 ks 4251128-01</t>
  </si>
  <si>
    <t>ZL718</t>
  </si>
  <si>
    <t>Kanyla introcan safety 3 rĹŻĹľovĂˇ 20G bal. Ăˇ 50 ks 4251130-01</t>
  </si>
  <si>
    <t>Kanyla introcan safety 3 růžová 20G bal. á 50 ks 4251130-01</t>
  </si>
  <si>
    <t>ZD979</t>
  </si>
  <si>
    <t>Kanyla vasofix 17G bílá safety 4269152S-01</t>
  </si>
  <si>
    <t>ZD808</t>
  </si>
  <si>
    <t>Kanyla vasofix 22G modrĂˇ safety 4269098S-01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</si>
  <si>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</si>
  <si>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</si>
  <si>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</si>
  <si>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</si>
  <si>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</si>
  <si>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</si>
  <si>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ZH818</t>
  </si>
  <si>
    <t>Katetr močový foley CH20 180605-000200</t>
  </si>
  <si>
    <t>ZC744</t>
  </si>
  <si>
    <t>Katetr močový tiemann CH16 s balonkem 5/10 ml bal. á 12 ks 9816-02 - dlouhodobý výpadek</t>
  </si>
  <si>
    <t>ZK884</t>
  </si>
  <si>
    <t>Kohout trojcestnĂ˝ discofix modrĂ˝ 4095111</t>
  </si>
  <si>
    <t>Kohout trojcestný discofix modrý 4095111</t>
  </si>
  <si>
    <t>ZO372</t>
  </si>
  <si>
    <t>Konektor bezjehlovĂ˝ OptiSyte JIM:JSM4001</t>
  </si>
  <si>
    <t>Konektor bezjehlový OptiSyte JIM:JSM4001</t>
  </si>
  <si>
    <t>ZG080</t>
  </si>
  <si>
    <t>Krytí tegaderm HP 6 cm x 7 cm bal. á 400 ks 9534HP</t>
  </si>
  <si>
    <t>ZB078</t>
  </si>
  <si>
    <t>Láhev redon drenofast 600 ml-kompletní á 30 ks 28 600</t>
  </si>
  <si>
    <t>ZB445</t>
  </si>
  <si>
    <t>ManĹľeta TK k monitoru Philips jednohadiÄŤkovĂˇ M4555B</t>
  </si>
  <si>
    <t>ZA904</t>
  </si>
  <si>
    <t>MikronebulizĂ©r s maskou 41893</t>
  </si>
  <si>
    <t>ZB596</t>
  </si>
  <si>
    <t>Mikronebulizér MicroMist 22F 41892</t>
  </si>
  <si>
    <t>ZO930</t>
  </si>
  <si>
    <t>NĂˇdoba 100 ml PP 72/62 mm s pĹ™iloĹľenĂ˝m uzĂˇvÄ›rem bĂ­lĂ© vĂ­ÄŤko sterilnĂ­ na tekutĂ˝ materiĂˇl 75.562.105</t>
  </si>
  <si>
    <t>ZE159</t>
  </si>
  <si>
    <t>NĂˇdoba na kontaminovanĂ˝ odpad 2 l 15-0003</t>
  </si>
  <si>
    <t>ZF192</t>
  </si>
  <si>
    <t>NĂˇdoba na kontaminovanĂ˝ odpad 4 l 15-0004</t>
  </si>
  <si>
    <t>ZL105</t>
  </si>
  <si>
    <t>NĂˇstavec pro odbÄ›r moÄŤe ke zkumavce vacuete 450251</t>
  </si>
  <si>
    <t>Nádoba 100 ml PP 72/62 mm s přiloženým uzávěrem bílé víčko sterilní na tekutý materiál 75.562.105</t>
  </si>
  <si>
    <t>ZF159</t>
  </si>
  <si>
    <t>Nádoba na kontaminovaný odpad 1 l 15-0002</t>
  </si>
  <si>
    <t>Nádoba na kontaminovaný odpad 2 l 15-0003</t>
  </si>
  <si>
    <t>Nádoba na kontaminovaný odpad 4 l 15-0004</t>
  </si>
  <si>
    <t>Nástavec pro odběr moče ke zkumavce vacuete 450251</t>
  </si>
  <si>
    <t>ZP653</t>
  </si>
  <si>
    <t>PĂˇs hrudnĂ­ BracePlus 2611 vel. S/M 301001</t>
  </si>
  <si>
    <t>ZR103</t>
  </si>
  <si>
    <t>Pás fixační  + pás (hrudník) , 60 x 25 +pás (hrudník), délka popruhů 230, zapínání- přezka 261603</t>
  </si>
  <si>
    <t>ZR106</t>
  </si>
  <si>
    <t>Pás fixační ruce 28 x 10, délka popruhů 140, zapínání- přezka 261595</t>
  </si>
  <si>
    <t>ZA647</t>
  </si>
  <si>
    <t>Pinzeta anatomická úzká 115 mm B397114910033</t>
  </si>
  <si>
    <t>ZP509</t>
  </si>
  <si>
    <t>Pinzeta UH sterilní I0600</t>
  </si>
  <si>
    <t>ZJ672</t>
  </si>
  <si>
    <t>Pohár na moč 250 ml UH GAMA204809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</si>
  <si>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</si>
  <si>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</si>
  <si>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</si>
  <si>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</si>
  <si>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ZA883</t>
  </si>
  <si>
    <t>Rourka rektální CH18 délka 40 cm 19-18.100</t>
  </si>
  <si>
    <t>ZL689</t>
  </si>
  <si>
    <t>Roztok Accu-Check Performa Int´l Controls 1+2 level 04861736001</t>
  </si>
  <si>
    <t>ZB307</t>
  </si>
  <si>
    <t>SĂˇÄŤek nĂˇhradnĂ­ 3,5 l Ureofix s posuvnou svorkou bal. Ăˇ 100 ks 4417543</t>
  </si>
  <si>
    <t>Sáček náhradní 3,5 l Ureofix s posuvnou svorkou bal. á 100 ks 4417543</t>
  </si>
  <si>
    <t>ZD616</t>
  </si>
  <si>
    <t>Set sterilní pro močovou katetrizaci+ aqua permanent 4 Mediset 753882</t>
  </si>
  <si>
    <t>ZB488</t>
  </si>
  <si>
    <t>Sprej cavilon 28 ml bal. á 12 ks 3346E</t>
  </si>
  <si>
    <t>ZB798</t>
  </si>
  <si>
    <t>StĹ™Ă­kaÄŤka injekÄŤnĂ­ 2-dĂ­lnĂˇ 20 ml LL Inject Solo 4606736V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</si>
  <si>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</si>
  <si>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</si>
  <si>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</si>
  <si>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</si>
  <si>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ZB796</t>
  </si>
  <si>
    <t>StĹ™Ă­kaÄŤka injekÄŤnĂ­ 3-dĂ­lnĂˇ 30 ml LL Omnifix Solo bal. Ăˇ 100 ks 4617304F</t>
  </si>
  <si>
    <t>ZH491</t>
  </si>
  <si>
    <t>StĹ™Ă­kaÄŤka injekÄŤnĂ­ 3-dĂ­lnĂˇ 50 - 60 ml LL MRG00711</t>
  </si>
  <si>
    <t>ZO543</t>
  </si>
  <si>
    <t>StĹ™Ă­kaÄŤka injekÄŤnĂ­ pĹ™edplnÄ›nĂˇ 0,9% NaCl 10 ml BD PosiFlush SP EMA bal. Ăˇ 30 ks 306585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</si>
  <si>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</si>
  <si>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</si>
  <si>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</si>
  <si>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</si>
  <si>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</si>
  <si>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</si>
  <si>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</si>
  <si>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</si>
  <si>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</si>
  <si>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</si>
  <si>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Stříkačka injekční 2-dílná 20 ml LL Inject Solo 4606736V</t>
  </si>
  <si>
    <t>ZA790</t>
  </si>
  <si>
    <t>Stříkačka injekční 2-dílná 5 ml L Inject Solo4606051V</t>
  </si>
  <si>
    <t>Stříkačka injekční 3-dílná 50 - 60 ml LL MRG00711</t>
  </si>
  <si>
    <t>ZN854</t>
  </si>
  <si>
    <t>Stříkačka injekční arteriální 3 ml bez jehly s heparinem bal. á 100 ks safePICO Aspirator 956-622</t>
  </si>
  <si>
    <t>Stříkačka injekční předplněná 0,9% NaCl 10 ml BD PosiFlush SP EMA bal. á 30 ks 306585</t>
  </si>
  <si>
    <t>ZO765</t>
  </si>
  <si>
    <t>Stříkačka injekční předplněná 0,9% NaCl 10 ml Omniflush bal. á 100 ks EM3513576</t>
  </si>
  <si>
    <t>ZO766</t>
  </si>
  <si>
    <t>Stříkačka injekční předplněná 0,9% NaCl 10 ml Omniflush dezinfekčním uzávěrem SwabCap bal. á 100 ks EM3513576SC (domluvená cena s Dr. Štěpán B/B)</t>
  </si>
  <si>
    <t>Stříkačka inzulínová 0,5 ml s jehlou 29 G sterilní bal. á 100 ks IS0529G</t>
  </si>
  <si>
    <t>ZB893</t>
  </si>
  <si>
    <t>Stříkačka inzulinová omnican 0,5 ml 100j s jehlou 30 G bal. á 100 ks 9151125S - povoleno pouze pro Kožní kliniku</t>
  </si>
  <si>
    <t>ZB988</t>
  </si>
  <si>
    <t>Systém hrudní drenáže Pleur-evac bal. á 6 ks pro dospělé A-6000-08LF</t>
  </si>
  <si>
    <t>ZP300</t>
  </si>
  <si>
    <t>Škrtidlo se sponou pro dospělé bez latexu modré délka 400 mm 09820-B</t>
  </si>
  <si>
    <t>ZP357</t>
  </si>
  <si>
    <t>Tyčinka vatová zvlhčující glycerín + citron bal. á 75 ks FTL-LS-15 - firma již nedodává</t>
  </si>
  <si>
    <t>ZI931</t>
  </si>
  <si>
    <t>UzĂˇvÄ›r dezinfekÄŤnĂ­ k bezjehlovĂ©mu vstupu se 70% IPA  bal. 250 ks NCF-004</t>
  </si>
  <si>
    <t>ZA812</t>
  </si>
  <si>
    <t>UzĂˇvÄ›r do katetrĹŻ 4435001</t>
  </si>
  <si>
    <t>ZO767</t>
  </si>
  <si>
    <t>Uzávěr dezinfekční SwabCap k bezjehlovému vstupu se 70% IPA bal. á 200 ks EMSCXT3</t>
  </si>
  <si>
    <t>Uzávěr do katetrů 4435001</t>
  </si>
  <si>
    <t>ZJ098</t>
  </si>
  <si>
    <t>Vzduchovod nosní 7,0 mm bal. á 10 ks 321070  výpadek do 7/19</t>
  </si>
  <si>
    <t>ZK798</t>
  </si>
  <si>
    <t>ZĂˇtka combi modrĂˇ 4495152</t>
  </si>
  <si>
    <t>Zátka combi modrá 4495152</t>
  </si>
  <si>
    <t>ZP077</t>
  </si>
  <si>
    <t>Zkumavka 15 ml PP 101/16,5 mm bĂ­lĂ˝ ĹˇroubovĂ˝ uzĂˇvÄ›r sterilnĂ­ jednotlivÄ› balenĂˇ, tekutĂ˝ materiĂˇl na bakteriolog. vyĹˇetĹ™enĂ­ 10362/MO/SG/CS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</si>
  <si>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</si>
  <si>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</si>
  <si>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</si>
  <si>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</si>
  <si>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</si>
  <si>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ZB774</t>
  </si>
  <si>
    <t>Zkumavka ÄŤervenĂˇ 5 ml gel 456071</t>
  </si>
  <si>
    <t>ZB759</t>
  </si>
  <si>
    <t>Zkumavka ÄŤervenĂˇ 8 ml gel 455071</t>
  </si>
  <si>
    <t>Zkumavka červená 5 ml gel 456071</t>
  </si>
  <si>
    <t>ZB762</t>
  </si>
  <si>
    <t>Zkumavka červená 6 ml 456092</t>
  </si>
  <si>
    <t>ZB775</t>
  </si>
  <si>
    <t>Zkumavka koagulace modrá Quick 4 ml modrá 454329</t>
  </si>
  <si>
    <t>Zkumavka koagulace modrĂˇ Quick 4 ml modrĂˇ 454329</t>
  </si>
  <si>
    <t>ZI182</t>
  </si>
  <si>
    <t>Zkumavka moÄŤovĂˇ + aplikĂˇtor s chem.stabilizĂˇtorem UriSwab ĹľlutĂˇ 802CE.A</t>
  </si>
  <si>
    <t>Zkumavka močová + aplikátor s chem.stabilizátorem UriSwab žlutá 802CE.A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</si>
  <si>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</si>
  <si>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</si>
  <si>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</si>
  <si>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</si>
  <si>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</si>
  <si>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</si>
  <si>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ZA804</t>
  </si>
  <si>
    <t>Sáček močový s hodinovou diurézou ureofix 500 ml, 2000 ml, klasik s výpustí a antiref. ventilem hadička 120 cm 4417930</t>
  </si>
  <si>
    <t>ZA715</t>
  </si>
  <si>
    <t>Set infuznĂ­ intrafix primeline classic 150 cm 4062957</t>
  </si>
  <si>
    <t>Set infuzní intrafix primeline classic 150 cm 4062957</t>
  </si>
  <si>
    <t>ZB209</t>
  </si>
  <si>
    <t>Set transfĂşznĂ­ BLLP pro pĹ™etlakovou transfuzi bez vzduĹˇnĂ©ho filtru hemomed 05123</t>
  </si>
  <si>
    <t>Set transfúzní BLLP pro přetlakovou transfuzi bez vzdušného filtru hemomed 05123</t>
  </si>
  <si>
    <t>50115065</t>
  </si>
  <si>
    <t>ZPr - vpichovací materiál (Z530)</t>
  </si>
  <si>
    <t>ZA835</t>
  </si>
  <si>
    <t>Jehla injekÄŤnĂ­ 0,6 x 25 mm modrĂˇ 4657667</t>
  </si>
  <si>
    <t>ZA834</t>
  </si>
  <si>
    <t>Jehla injekÄŤnĂ­ 0,7 x 40 mm ÄŤernĂˇ 4660021</t>
  </si>
  <si>
    <t>ZB556</t>
  </si>
  <si>
    <t>Jehla injekÄŤnĂ­ 1,2 x 40 mm rĹŻĹľovĂˇ 4665120</t>
  </si>
  <si>
    <t>Jehla injekční 0,6 x 25 mm modrá 4657667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</si>
  <si>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</si>
  <si>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</si>
  <si>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</si>
  <si>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</si>
  <si>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</si>
  <si>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</si>
  <si>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</si>
  <si>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Jehla injekční 1,2 x 40 mm růžová 4665120</t>
  </si>
  <si>
    <t>ZQ720</t>
  </si>
  <si>
    <t>Jehla pro inzulínová pera Wellion MedFine plus, délka 6 mm (31G x 0,25 mm), bal. á 100 ks WELL106</t>
  </si>
  <si>
    <t>ZB768</t>
  </si>
  <si>
    <t>Jehla vakuová 216/38 mm zelená 450076</t>
  </si>
  <si>
    <t>Jehla vakuovĂˇ 216/38 mm zelenĂˇ 450076</t>
  </si>
  <si>
    <t>50115067</t>
  </si>
  <si>
    <t>ZPr - rukavice (Z532)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</si>
  <si>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</si>
  <si>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</si>
  <si>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</si>
  <si>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</si>
  <si>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</si>
  <si>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</si>
  <si>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</si>
  <si>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</si>
  <si>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</si>
  <si>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</si>
  <si>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ZP946</t>
  </si>
  <si>
    <t>Rukavice vyšetřovací nitril basic bez pudru modré S bal. á 200 ks 44750</t>
  </si>
  <si>
    <t>50115070</t>
  </si>
  <si>
    <t>ZPr - katetry ostatní (Z513)</t>
  </si>
  <si>
    <t>ZC998</t>
  </si>
  <si>
    <t>Katetr CVC 1 lumen 16 GA x 30 cm CS-04400</t>
  </si>
  <si>
    <t>50115079</t>
  </si>
  <si>
    <t>ZPr - internzivní péče (Z542)</t>
  </si>
  <si>
    <t>ZB751</t>
  </si>
  <si>
    <t>Hadice PVC 8/12 á 30 m P00468</t>
  </si>
  <si>
    <t>Hadice PVC 8/12 Ăˇ 30 m P00468</t>
  </si>
  <si>
    <t>ZB171</t>
  </si>
  <si>
    <t>Maska kyslíková bal. á 50 ks 1041</t>
  </si>
  <si>
    <t>ZC366</t>
  </si>
  <si>
    <t>Převodník tlakový PX260 150 cm 1 linka bal. á 10 ks (T100209A) T100209B</t>
  </si>
  <si>
    <t>ZD671</t>
  </si>
  <si>
    <t>Převodník tlakový PX2X2 dvojitý bal. á 8 ks T005074A</t>
  </si>
  <si>
    <t>KG691</t>
  </si>
  <si>
    <t>set pls ecmo dlouhodobé životní podpory (oxygenátor,centrifugační pumpa,hadicový set, přetlakový vak) 701027818</t>
  </si>
  <si>
    <t>KL732</t>
  </si>
  <si>
    <t>set pls emco dlouhodobĂ© ĹľivotnĂ­ podpory (oxygenĂˇtor, centrifugaÄŤnĂ­ pumpa, hadicovĂ˝ set, pĹ™etlakovĂ˝ vak) certifikace 14 dnĂ­ BE PLS 2051 701050310</t>
  </si>
  <si>
    <t>ZA454</t>
  </si>
  <si>
    <t>Kompresa AB 10 x 10 cm/1 ks sterilní NT savá (1230114011) 1327114011</t>
  </si>
  <si>
    <t>Kompresa NT 5 x 5 cm/2 ks sterilnĂ­ 26501</t>
  </si>
  <si>
    <t>Kompresa NT 7,5 x 7,5 cm/2 ks sterilnĂ­ 26510</t>
  </si>
  <si>
    <t>KrytĂ­ - gel Hyiodine na chronickĂ© rĂˇny Ăˇ 22 g HYIODINE22 - vĂ˝padek</t>
  </si>
  <si>
    <t>ZA333</t>
  </si>
  <si>
    <t>KrytĂ­ aquacel Ag hydrofibre 10 x 10 cm Ăˇ 10 ks 0081082 403708</t>
  </si>
  <si>
    <t>KrytĂ­ gelovĂ© hydrokoloidnĂ­ Flamigel 250 ml FLAM250</t>
  </si>
  <si>
    <t>KrytĂ­ suprasorb F 10 x 12 cm sterilnĂ­ bal. Ăˇ 10 ks 20462</t>
  </si>
  <si>
    <t>ZA597</t>
  </si>
  <si>
    <t>Krytí aquacel extra 5 x  5 cm á 10 ks (VZP169583 ) 420671</t>
  </si>
  <si>
    <t>ZA526</t>
  </si>
  <si>
    <t>Krytí sorbalgon 10 x 10 cm bal. á 10 ks 999595</t>
  </si>
  <si>
    <t>ZA064</t>
  </si>
  <si>
    <t>Krytí sorbalgon 5 x  5 cm  bal. á 10  ks 999598</t>
  </si>
  <si>
    <t>NĂˇplast curapor   7 x   5 cm 32912  (22120,  nĂˇhrada za cosmopor )</t>
  </si>
  <si>
    <t>NĂˇplast curapor 10 x   8 cm 32913 ( 22121,  nĂˇhrada za cosmopor )</t>
  </si>
  <si>
    <t>ZA527</t>
  </si>
  <si>
    <t>Set sterilní pro malé chir.výkony Mediset bal. á 27 ks 4709673</t>
  </si>
  <si>
    <t>Kanyla vasofix 22G modrá safety 4269098S-01</t>
  </si>
  <si>
    <t>ZP078</t>
  </si>
  <si>
    <t>Kontejner 25 ml PP ĹˇroubovĂ˝ sterilnĂ­ uzĂˇvÄ›r 2680/EST/SG</t>
  </si>
  <si>
    <t>Kontejner 25 ml PP šroubový sterilní uzávěr 2680/EST/SG</t>
  </si>
  <si>
    <t>NĂˇdoba na kontaminovanĂ˝ odpad 1 l 15-0002</t>
  </si>
  <si>
    <t>Pinzeta UH sterilnĂ­ I0600</t>
  </si>
  <si>
    <t>StĹ™Ă­kaÄŤka injekÄŤnĂ­ 2-dĂ­lnĂˇ 5 ml L Inject Solo4606051V - nahrazuje ZR396</t>
  </si>
  <si>
    <t>Zkumavka 6 ml K3 edta fialovĂˇ 456036</t>
  </si>
  <si>
    <t>ZB758</t>
  </si>
  <si>
    <t>Zkumavka 9 ml K3 edta NR 455036</t>
  </si>
  <si>
    <t>Zkumavka červená 8 ml gel 455071</t>
  </si>
  <si>
    <t>Rukavice vyĹˇetĹ™ovacĂ­ nitril basic bez pudru modrĂ© S bal. Ăˇ 200 ks 44750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</si>
  <si>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</si>
  <si>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</si>
  <si>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</si>
  <si>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</si>
  <si>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</si>
  <si>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</si>
  <si>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DG379</t>
  </si>
  <si>
    <t>Doprava 21%</t>
  </si>
  <si>
    <t>DE022</t>
  </si>
  <si>
    <t>Glukózová membránová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</si>
  <si>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</si>
  <si>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</si>
  <si>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</si>
  <si>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</si>
  <si>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</si>
  <si>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</si>
  <si>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</si>
  <si>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</si>
  <si>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KALIBRAČNÍ ROZTOK 1  S1820 (ABL 825)</t>
  </si>
  <si>
    <t>KALIBRAČNÍ ROZTOK 2  S1830 (ABL 825)</t>
  </si>
  <si>
    <t>DD309</t>
  </si>
  <si>
    <t>Laktátová membránová souprava</t>
  </si>
  <si>
    <t>DC959</t>
  </si>
  <si>
    <t>MEMBRÁNOVÁ SOUPRAVA  Na+</t>
  </si>
  <si>
    <t>DD268</t>
  </si>
  <si>
    <t>MEMBRĂNOVĂ SOUPRAVA Ca</t>
  </si>
  <si>
    <t>DD076</t>
  </si>
  <si>
    <t>MEMBRĂNOVĂ SOUPRAVA pO2</t>
  </si>
  <si>
    <t>DD075</t>
  </si>
  <si>
    <t>MEMBRÁNOVÁ SOUPRAVA REF.</t>
  </si>
  <si>
    <t>MEMBRĂNOVĂ SOUPRAVA REF.</t>
  </si>
  <si>
    <t>DF170</t>
  </si>
  <si>
    <t>NOVĂť ÄŚISTĂŤCĂŤ ROZTOK s aditivem, S8375 (ABL 825)</t>
  </si>
  <si>
    <t>NOVÝ ČISTÍCÍ ROZTOK s aditivem, S8375 (ABL 825)</t>
  </si>
  <si>
    <t>DF445</t>
  </si>
  <si>
    <t>Odpadni nadoba D512 600 ml</t>
  </si>
  <si>
    <t>DI220</t>
  </si>
  <si>
    <t>Platelet Mapping assay ADP+AA</t>
  </si>
  <si>
    <t>DF169</t>
  </si>
  <si>
    <t>PROPLACHOVACĂŤ ROZTOK 600 ml S4980 (ABL 825)</t>
  </si>
  <si>
    <t>PROPLACHOVACÍ ROZTOK 600 ml S4980 (ABL 825)</t>
  </si>
  <si>
    <t>DA002</t>
  </si>
  <si>
    <t>PROUZKY TETRAPHAN DIA  KATALOGO</t>
  </si>
  <si>
    <t>DD354</t>
  </si>
  <si>
    <t>TEG Kaolin</t>
  </si>
  <si>
    <t>DC634</t>
  </si>
  <si>
    <t>THB KALIBRAČNÍ ROZTOK,S7770</t>
  </si>
  <si>
    <t>DF593</t>
  </si>
  <si>
    <t>Zkumavka bez heparinasy a 20 ks</t>
  </si>
  <si>
    <t>DF504</t>
  </si>
  <si>
    <t>Zkumavka s heparinasou a 20 ks</t>
  </si>
  <si>
    <t>50115040</t>
  </si>
  <si>
    <t>laboratorní materiál (Z505)</t>
  </si>
  <si>
    <t>ZC039</t>
  </si>
  <si>
    <t>KĂˇdinka vysokĂˇ sklo 250 ml (213-1064) VTRB632417012250</t>
  </si>
  <si>
    <t>Kádinka vysoká sklo 250 ml (213-1064) VTRB632417012250</t>
  </si>
  <si>
    <t>ZA561</t>
  </si>
  <si>
    <t>Kompresa AB 20 x 40 cm/1 ks sterilní NT savá (1230114051) 1327114051</t>
  </si>
  <si>
    <t>ZC506</t>
  </si>
  <si>
    <t>Kompresa NT 10 x 10 cm/5 ks sterilnĂ­ 1325020275</t>
  </si>
  <si>
    <t>Kompresa NT 10 x 10 cm/5 ks sterilní 1325020275</t>
  </si>
  <si>
    <t>Kompresa NT 10 x 20 cm/5 ks sterilnĂ­ 26621</t>
  </si>
  <si>
    <t>Kompresa NT 5 x 5 cm nesterilnĂ­ 06101</t>
  </si>
  <si>
    <t>ZA518</t>
  </si>
  <si>
    <t>Kompresa NT 7,5 x 7,5 cm nesterilní 06102</t>
  </si>
  <si>
    <t>Kompresa vliwasoft 10 x 20 nesterilnĂ­ Ăˇ 100 ks 12070</t>
  </si>
  <si>
    <t>ZK087</t>
  </si>
  <si>
    <t>KrĂ©m cavilon ochrannĂ˝ bariĂ©rovĂ˝ Ăˇ 28 g bal. Ăˇ 12 ks 3391E</t>
  </si>
  <si>
    <t>Krém cavilon ochranný bariérový á 28 g bal. á 12 ks 3391E</t>
  </si>
  <si>
    <t>ZN814</t>
  </si>
  <si>
    <t>KrytĂ­ gelovĂ© na rĂˇny ActiMaris bal. Ăˇ 20g 3097749</t>
  </si>
  <si>
    <t>ZC399</t>
  </si>
  <si>
    <t>KrytĂ­ hemostatickĂ© traumacel taf light 1,5 x 5 cm bal. Ăˇ 10 ks sĂ­ĹĄka 10295</t>
  </si>
  <si>
    <t>ZA476</t>
  </si>
  <si>
    <t>KrytĂ­ mepilex border lite 10 x 10 cm bal. Ăˇ 5 ks 281300-00</t>
  </si>
  <si>
    <t>KrytĂ­ prontosan roztok 350 ml 400416</t>
  </si>
  <si>
    <t>ZA317</t>
  </si>
  <si>
    <t>KrytĂ­ s mastĂ­ atrauman 5 x 5 cm bal. Ăˇ 10 ks 499510</t>
  </si>
  <si>
    <t>KrytĂ­ sorbalgon 5 x  5 cm  bal. Ăˇ 10  ks 999598</t>
  </si>
  <si>
    <t>ZA532</t>
  </si>
  <si>
    <t>KrytĂ­ suprasorb F 15 cm x 10 m role nesterilnĂ­ foliovĂ˝ obvaz 20469</t>
  </si>
  <si>
    <t>ZA595</t>
  </si>
  <si>
    <t>KrytĂ­ tegaderm 6,0 cm x 7,0 cm bal. Ăˇ 100 ks s vĂ˝Ĺ™ezem 1623W</t>
  </si>
  <si>
    <t>ZE483</t>
  </si>
  <si>
    <t>Krytí D-Fix - fixace I.V. kanyl transparentní semipermeabilní s výřezem na kratší straně sterilní 6 x 9 cm bal. á 100 ks (náhrada za tegaderm) 70.700.41.071 - firma již nedodává</t>
  </si>
  <si>
    <t>Krytí gelové na rány ActiMaris bal. á 20g 3097749</t>
  </si>
  <si>
    <t>ZA550</t>
  </si>
  <si>
    <t>Krytí hydrogelové nu-gel 25 g bal. á 6 ks MNG425</t>
  </si>
  <si>
    <t>ZA486</t>
  </si>
  <si>
    <t>Krytí mastný tyl jelonet   5 x 5 cm á 50 ks 7403</t>
  </si>
  <si>
    <t>ZF042</t>
  </si>
  <si>
    <t>Krytí mastný tyl jelonet 10 x 10 cm á 10 ks 7404</t>
  </si>
  <si>
    <t>Krytí mepilex border lite 10 x 10 cm bal. á 5 ks 281300-00</t>
  </si>
  <si>
    <t>ZD633</t>
  </si>
  <si>
    <t>Krytí mepilex border sacrum 18 x 18 cm bal. á 5 ks 282000-01</t>
  </si>
  <si>
    <t>ZD634</t>
  </si>
  <si>
    <t>Krytí mepilex border sacrum 23 x 23 cm bal. á 5 ks 282400-01</t>
  </si>
  <si>
    <t>Krytí s mastí atrauman 5 x 5 cm bal. á 10 ks 499510</t>
  </si>
  <si>
    <t>Krytí suprasorb F 10 x 10 cm role nesterilní foliový obvaz 20468</t>
  </si>
  <si>
    <t>ZA503</t>
  </si>
  <si>
    <t>Krytí suprasorb F 10 x 25 cm fóliové sterilní bal. á 10 ks 20464</t>
  </si>
  <si>
    <t>ZA492</t>
  </si>
  <si>
    <t>Krytí suprasorb H 10 x 10 cm hydrokoloidní standard bal. á 10 ks 20403</t>
  </si>
  <si>
    <t>ZF748</t>
  </si>
  <si>
    <t>Krytí suprasorb H 14 x 14 cm bal. á 5 ks 20430</t>
  </si>
  <si>
    <t>ZC715</t>
  </si>
  <si>
    <t>Krytí suprasorb X 5 x 5 cm antimikr.steril. bal. á 5 ks 20540</t>
  </si>
  <si>
    <t>NĂˇplast curapor 10 x 34 cm 32918 ( nĂˇhrada za cosmopor )</t>
  </si>
  <si>
    <t>ZA319</t>
  </si>
  <si>
    <t>NĂˇplast durapore 2,50 cm x 9,14 m bal. Ăˇ 12 ks 1538-1</t>
  </si>
  <si>
    <t>ZA418</t>
  </si>
  <si>
    <t>NĂˇplast metaline pod TS 8 x 9 cm 23094</t>
  </si>
  <si>
    <t>ZH012</t>
  </si>
  <si>
    <t>NĂˇplast micropore 2,50 cm x 9,10 m 840W-1</t>
  </si>
  <si>
    <t>ZC885</t>
  </si>
  <si>
    <t>NĂˇplast omnifix E 10 cm x 10 m 900650</t>
  </si>
  <si>
    <t>ZQ117</t>
  </si>
  <si>
    <t>NĂˇplast transparentnĂ­ Airoplast cĂ­vka 2,5 cm x 9,14 m (nĂˇhrada za transpore) P-AIRO2591</t>
  </si>
  <si>
    <t>ZK759</t>
  </si>
  <si>
    <t>NĂˇplast water resistant cosmos bal. Ăˇ 20 ks (10+10) 5351233</t>
  </si>
  <si>
    <t>Náplast durapore 2,50 cm x 9,14 m bal. á 12 ks 1538-1</t>
  </si>
  <si>
    <t>Náplast metaline pod TS 8 x 9 cm 23094</t>
  </si>
  <si>
    <t>Náplast micropore 2,50 cm x 9,10 m 840W-1</t>
  </si>
  <si>
    <t>Náplast omnifix E 10 cm x 10 m 900650</t>
  </si>
  <si>
    <t>Náplast transparentní Airoplast cívka 2,5 cm x 9,14 m (náhrada za transpore) P-AIRO2591</t>
  </si>
  <si>
    <t>ZA318</t>
  </si>
  <si>
    <t>Náplast transpore 1,25 cm x 9,14 m 1527-0</t>
  </si>
  <si>
    <t>Náplast transpore bílá 2,50 cm x 9,14 m bal. á 12 ks 1534-1</t>
  </si>
  <si>
    <t>Náplast water resistant cosmos bal. á 20 ks (10+10) 5351233</t>
  </si>
  <si>
    <t>ZA542</t>
  </si>
  <si>
    <t>Náplast wet pruf voduvzd. 1,25 cm x 9,14 m bal. á 24 ks K00-3063C</t>
  </si>
  <si>
    <t>ZF454</t>
  </si>
  <si>
    <t>Obinadlo elastickĂ© lenkideal krĂˇtkotaĹľnĂ© 12 cm x 5 m bal. Ăˇ 10 ks 19584</t>
  </si>
  <si>
    <t>Obinadlo elastické lenkideal krátkotažné 12 cm x 5 m bal. á 10 ks 19584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</si>
  <si>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</si>
  <si>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</si>
  <si>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</si>
  <si>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Tampon sterilní stáčený 30 x 30 cm / 5 ks karton á 1500 ks 28007</t>
  </si>
  <si>
    <t>ZA617</t>
  </si>
  <si>
    <t>Tampon TC-OC k ošetření dutiny ústní á 250 ks 12240</t>
  </si>
  <si>
    <t>ZA467</t>
  </si>
  <si>
    <t>TyÄŤinka vatovĂˇ nesterilnĂ­ 15 cm bal. Ăˇ 100 ks 9679369</t>
  </si>
  <si>
    <t>ZA604</t>
  </si>
  <si>
    <t>Tyčinka vatová sterilní jednotlivě balalená bal. á 1000 ks 5100/SG/CS</t>
  </si>
  <si>
    <t>ZD151</t>
  </si>
  <si>
    <t>Ambuvak pro dospělé vak 1,5 l komplet (maska, hadička, rezervoár) 7152000</t>
  </si>
  <si>
    <t>ZD212</t>
  </si>
  <si>
    <t>BrĂ˝le kyslĂ­kovĂ© pro dospÄ›lĂ© 1,8 m standard 1161000/L</t>
  </si>
  <si>
    <t>Brýle kyslíkové pro dospělé 1,8 m standard 1161000/L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</si>
  <si>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</si>
  <si>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</si>
  <si>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</si>
  <si>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</si>
  <si>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</si>
  <si>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</si>
  <si>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Cévka odsávací CH12 s přerušovačem sání, délka 50 cm, P01171a</t>
  </si>
  <si>
    <t>Cévka odsávací CH14 s přerušovačem sání, délka 50 cm, P01173a</t>
  </si>
  <si>
    <t>Cévka odsávací CH16 s přerušovačem sání, délka 50 cm, P01175a</t>
  </si>
  <si>
    <t>ZF427</t>
  </si>
  <si>
    <t>Dlaha splint-fix 22 k znehybnění zápěstí a kotníku při kanylaci bal. á 2 ks NKS:60-11</t>
  </si>
  <si>
    <t>ZD271</t>
  </si>
  <si>
    <t>DrĹľĂˇk lĂˇhve flovac-plast 100 11-5121 (300 970-010-210)</t>
  </si>
  <si>
    <t>ZC129</t>
  </si>
  <si>
    <t>Elektroda defibrilační pro dospělé QC 11996-000091</t>
  </si>
  <si>
    <t>ZB424</t>
  </si>
  <si>
    <t>Elektroda EKG H34SG 31.1946.21</t>
  </si>
  <si>
    <t>ZQ490</t>
  </si>
  <si>
    <t>Elektroda EKG pěnová pr. 48 mm pro dospělé (ES GS48) H-108003</t>
  </si>
  <si>
    <t>ZC586</t>
  </si>
  <si>
    <t>Filtr H-V kompaktnĂ­ kombinovanĂ˝ sterilnĂ­ pĹ™Ă­mĂ˝ Ăˇ 25 ks 19401</t>
  </si>
  <si>
    <t>Filtr H-V kompaktní kombinovaný sterilní přímý á 25 ks 19401</t>
  </si>
  <si>
    <t>ZB295</t>
  </si>
  <si>
    <t>Filtr iso-gard hepa ÄŤistĂ˝ bal. Ăˇ 20 ks 28012</t>
  </si>
  <si>
    <t>Filtr iso-gard hepa čistý bal. á 20 ks 28012</t>
  </si>
  <si>
    <t>ZC777</t>
  </si>
  <si>
    <t>Filtr sacĂ­ MSF 271-022-001</t>
  </si>
  <si>
    <t>Filtr sací MSF 271-022-001</t>
  </si>
  <si>
    <t>ZC968</t>
  </si>
  <si>
    <t>Filtrate bag 5029011</t>
  </si>
  <si>
    <t>ZQ248</t>
  </si>
  <si>
    <t>HadiÄŤka spojovacĂ­ HS 1,8 x 450 mm LL DEPH free 2200 045 ND</t>
  </si>
  <si>
    <t>Hadička spojovací HS 1,8 x 450 mm LL DEPH free 2200 045 ND</t>
  </si>
  <si>
    <t>ZB497</t>
  </si>
  <si>
    <t>Hadička spojovací vysokotlaká combidyn 20 cm bal. á 50 ks 5204941</t>
  </si>
  <si>
    <t>ZB908</t>
  </si>
  <si>
    <t>Hadička spojovací žlutá 1 mm x 1500 mm pro světlocitlivé léky bal. á 20 ks 1100 1150ND</t>
  </si>
  <si>
    <t>ZG001</t>
  </si>
  <si>
    <t>Husí krk expandi-flex s dvojtou otočnou spojkou á 30 ks 22531</t>
  </si>
  <si>
    <t>ZF196</t>
  </si>
  <si>
    <t>Kanyla ET 8,0 se sáním nad manžetou SACETT I.D. bal. á 10 ks 100/189/080</t>
  </si>
  <si>
    <t>ZB311</t>
  </si>
  <si>
    <t>Kanyla ET 8,5 s manžetou bal. á 20 ks 100/199/085</t>
  </si>
  <si>
    <t>ZE374</t>
  </si>
  <si>
    <t>Kanyla ET 8,5 se sĂˇnĂ­m nad manĹľetou SACETT I.D. bal. Ăˇ 10 ks 100/189/085</t>
  </si>
  <si>
    <t>Kanyla ET 8,5 se sáním nad manžetou SACETT I.D. bal. á 10 ks 100/189/085</t>
  </si>
  <si>
    <t>ZQ508</t>
  </si>
  <si>
    <t>Kanyla nosnĂ­ OptiFlow Plus k pĹ™Ă­stroji AIRVO2, velikost M, bal. Ăˇ 20 ks P06105</t>
  </si>
  <si>
    <t>Kanyla nosní OptiFlow Plus k přístroji AIRVO2, velikost M, bal. á 20 ks P06105</t>
  </si>
  <si>
    <t>ZB314</t>
  </si>
  <si>
    <t>Kanyla TS 8,0 s manžetou bal. á 2 ks 100/523/080</t>
  </si>
  <si>
    <t>ZC982</t>
  </si>
  <si>
    <t>Kanyla TS 8,5 s manžetou bal. á 10 ks 100/860/085</t>
  </si>
  <si>
    <t>ZD809</t>
  </si>
  <si>
    <t>Kanyla vasofix 20G růžová safety 4269110S-01</t>
  </si>
  <si>
    <t>Katetr moÄŤovĂ˝ foley CH16 180605-000160</t>
  </si>
  <si>
    <t>ZE846</t>
  </si>
  <si>
    <t>Katetr volumeview-combo kit 5 F 20 cm VLV8R520</t>
  </si>
  <si>
    <t>ZP163</t>
  </si>
  <si>
    <t>Konektor flocare stupňový pro sondu typu ENLock/sondu s kónusovým konektorem bal. á 30 ks 589828</t>
  </si>
  <si>
    <t>ZE018</t>
  </si>
  <si>
    <t>Kyveta k hemochron bal. 45 ks JACT-LR</t>
  </si>
  <si>
    <t>Ĺ krtidlo se sponou pro dospÄ›lĂ© bez latexu modrĂ© dĂ©lka 400 mm 09820-B</t>
  </si>
  <si>
    <t>ZB102</t>
  </si>
  <si>
    <t>LĂˇhev k odsĂˇvaÄŤce flovac 1l hadice 1,8 m Ăˇ 45 ks 000-036-020</t>
  </si>
  <si>
    <t>ZC994</t>
  </si>
  <si>
    <t>LĂˇhev nĂˇhradnĂ­ hi-vac 400 ml 05.000.22.802</t>
  </si>
  <si>
    <t>Láhev k odsávačce flovac 1l hadice 1,8 m á 45 ks 000-036-020</t>
  </si>
  <si>
    <t>Láhev náhradní hi-vac 400 ml 05.000.22.802</t>
  </si>
  <si>
    <t>ZP862</t>
  </si>
  <si>
    <t>Lžíce laryngoskopická  Truphatek Green lite MAC 4 jednorázová bal. á 20 ks 4551004</t>
  </si>
  <si>
    <t>ZD113</t>
  </si>
  <si>
    <t>ManĹľeta fixaÄŤnĂ­ Ute-Fix Ăˇ 30 ks NKS:40-06</t>
  </si>
  <si>
    <t>ZC166</t>
  </si>
  <si>
    <t>ManĹľeta pĹ™etlakovĂˇ 500 ml kompletnĂ­ (100 051-018-803) 100 ZIT-500</t>
  </si>
  <si>
    <t>ZJ264</t>
  </si>
  <si>
    <t>ManĹľeta TK k monitoru Datex dvouhadiÄŤkovĂˇ NIBP 33-47 cm dospÄ›lĂˇ velkĂˇ U1889ND, U1869ND</t>
  </si>
  <si>
    <t>Manžeta fixační Ute-Fix á 30 ks NKS:40-06</t>
  </si>
  <si>
    <t>Manžeta přetlaková 500 ml kompletní (100 051-018-803) 100 ZIT-500</t>
  </si>
  <si>
    <t>Mikronebulizér s maskou 41893</t>
  </si>
  <si>
    <t>ZE849</t>
  </si>
  <si>
    <t>Nůžky rovné 145 mm AJ 024-14</t>
  </si>
  <si>
    <t>ZP860</t>
  </si>
  <si>
    <t>Páska tracheostomická fixační 52 cm bal. á 5 ks 40-0005-044</t>
  </si>
  <si>
    <t>ZC832</t>
  </si>
  <si>
    <t>Pleuracan A bal. á 10 ks 4462556</t>
  </si>
  <si>
    <t>ZB302</t>
  </si>
  <si>
    <t>Rampa 3 kohouty, bal.á 20 ks, RP 3000 M</t>
  </si>
  <si>
    <t>Rampa 3 kohouty, bal.Ăˇ 20 ks, RP 3000 M</t>
  </si>
  <si>
    <t>ZB301</t>
  </si>
  <si>
    <t>Rampa 5 kohoutů bez PVC lipidorezistentní bal. á 20 ks RP 5000 M</t>
  </si>
  <si>
    <t>Roztok Accu-Check Performa IntÂ´l Controls 1+2 level 04861736001</t>
  </si>
  <si>
    <t>ZB249</t>
  </si>
  <si>
    <t>SĂˇÄŤek moÄŤovĂ˝ s kĹ™Ă­Ĺľovou vĂ˝pustĂ­ 2000 ml s hadiÄŤkou 90 cm ZAR-TNU201601</t>
  </si>
  <si>
    <t>Sáček močový s křížovou výpustí 2000 ml s hadičkou 90 cm ZAR-TNU201601</t>
  </si>
  <si>
    <t>ZO506</t>
  </si>
  <si>
    <t>Senzor k mÄ›Ĺ™enĂ­ cerebrĂˇlnĂ­ oximetrie fore-sight ELITE dual velkĂ˝ CS 01-07-2103</t>
  </si>
  <si>
    <t>ZC640</t>
  </si>
  <si>
    <t>Senzor k mÄ›Ĺ™enĂ­ hemodynamiky flotrac s hadiÄŤkou 213 cm k monitoru VIGILEO MHD8R</t>
  </si>
  <si>
    <t>Senzor k měření cerebrální oximetrie fore-sight ELITE dual velký CS 01-07-2103</t>
  </si>
  <si>
    <t>Senzor k měření hemodynamiky flotrac s hadičkou 213 cm k monitoru VIGILEO MHD8R</t>
  </si>
  <si>
    <t>ZP046</t>
  </si>
  <si>
    <t>Set dialyzaÄŤnĂ­ Multifiltrate PRO CiCa HD 1000 F00000463</t>
  </si>
  <si>
    <t>ZD702</t>
  </si>
  <si>
    <t>Set dialyzační Multifiltrate Ci-Ca CVVHD 1000 5039011</t>
  </si>
  <si>
    <t>Set dialyzační Multifiltrate PRO CiCa HD 1000 F00000463</t>
  </si>
  <si>
    <t>ZN906</t>
  </si>
  <si>
    <t>Set Flocare pro enterĂˇlnĂ­ vĂ˝Ĺľivu Infinity Pack s konektory ENFit, kompatibilnĂ­ s vaky Nutrison, pro pumpy Flocare 586514</t>
  </si>
  <si>
    <t>ZA967</t>
  </si>
  <si>
    <t>Set flocare pro enterální výživu 800 Pack Transition nový pro vaky ( APA 3386175) 586512</t>
  </si>
  <si>
    <t>Set Flocare pro enterální výživu Infinity Pack s konektory ENFit, kompatibilní s vaky Nutrison, pro pumpy Flocare 586514</t>
  </si>
  <si>
    <t>ZR000</t>
  </si>
  <si>
    <t>Set pro měření srdečního výdeje CO-Set pro roztok pokojové teploty model 93610, bal. á 10 ks 93610</t>
  </si>
  <si>
    <t>ZD030</t>
  </si>
  <si>
    <t>Skalpel jednorázový cutfix sterilní bal. á 10 ks 5518040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</si>
  <si>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</si>
  <si>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</si>
  <si>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</si>
  <si>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</si>
  <si>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ZJ695</t>
  </si>
  <si>
    <t>Sonda žaludeční CH14 1200 mm s RTG linkou bal. á 50 ks 412014</t>
  </si>
  <si>
    <t>Sonda žaludeční CH16 1200 mm s RTG linkou bal. á 50 ks 412016</t>
  </si>
  <si>
    <t>Sonda žaludeční CH18 1200 mm s RTG linkou bal. á 30 ks 412018</t>
  </si>
  <si>
    <t>ZE146</t>
  </si>
  <si>
    <t>Souprava nebulizaÄŤnĂ­ uzavĹ™enĂˇ In-Line-Neb Tee Kit  bal. Ăˇ 50 ks 41745</t>
  </si>
  <si>
    <t>Souprava nebulizační uzavřená In-Line-Neb Tee Kit  bal. á 50 ks 41745</t>
  </si>
  <si>
    <t>ZB543</t>
  </si>
  <si>
    <t>Souprava odběrová tracheální na odběr sekretu G05206</t>
  </si>
  <si>
    <t>ZQ214</t>
  </si>
  <si>
    <t>Souprava pro rektální inkontinenci uzavřená SECCO (katétr 165 cm s nízkotlakovou manžetou 3 x 1,5 l sběrný sáček se superadsorbentem, stříkačka 45 ml) 52.000.00.100</t>
  </si>
  <si>
    <t>ZB080</t>
  </si>
  <si>
    <t>Souprava tracheostomická č. 7 100/561/070</t>
  </si>
  <si>
    <t>ZB873</t>
  </si>
  <si>
    <t>Souprava tracheostomická č. 8 100/561/080</t>
  </si>
  <si>
    <t>Souprava tracheostomickĂˇ ÄŤ. 8 100/561/080</t>
  </si>
  <si>
    <t>ZB303</t>
  </si>
  <si>
    <t>Spojka asymetrická 4 x 7 mm 60.21.00 (120 420)</t>
  </si>
  <si>
    <t>Spojka asymetrickĂˇ 4 x 7 mm 60.21.00 (120 420)</t>
  </si>
  <si>
    <t>ZA860</t>
  </si>
  <si>
    <t>Spojka dvojitá otočná čistá á 20 ks 23412</t>
  </si>
  <si>
    <t>ZB333</t>
  </si>
  <si>
    <t>Spojka paralerní na 3 vaky-par bal. á 20 ks H3051</t>
  </si>
  <si>
    <t>ZB598</t>
  </si>
  <si>
    <t>Spojka symetrická přímá 7 x 7 mm 60.23.00 (120 430)</t>
  </si>
  <si>
    <t>ZD458</t>
  </si>
  <si>
    <t>Spojka vrapovaná roztaž.rovná 15F bal. á 50 ks 038-61-311</t>
  </si>
  <si>
    <t>ZB666</t>
  </si>
  <si>
    <t>Spojka Y 9 x 9 x 9 mm symetrickĂˇ bal. Ăˇ 100 ks 120490</t>
  </si>
  <si>
    <t>Sprej cavilon 28 ml bal. Ăˇ 12 ks 3346E</t>
  </si>
  <si>
    <t>StĹ™Ă­kaÄŤka injekÄŤnĂ­ 2-dĂ­lnĂˇ 10 ml L Inject Solo 4606108V - nahrazuje ZR397</t>
  </si>
  <si>
    <t>StĹ™Ă­kaÄŤka injekÄŤnĂ­ 2-dĂ­lnĂˇ 2 ml L Inject Solo 4606027V</t>
  </si>
  <si>
    <t>StĹ™Ă­kaÄŤka injekÄŤnĂ­ 2-dĂ­lnĂˇ 2 ml L Inject Solo 4606027V - nahrazuje ZR395</t>
  </si>
  <si>
    <t>StĹ™Ă­kaÄŤka injekÄŤnĂ­ 2-dĂ­lnĂˇ 20 ml L Inject Solo 4606205V - nahrazuje ZR398</t>
  </si>
  <si>
    <t>StĹ™Ă­kaÄŤka injekÄŤnĂ­ arteriĂˇlnĂ­ 3 ml bez jehly s heparinem bal. Ăˇ 100 ks safePICO Aspirator 956-622</t>
  </si>
  <si>
    <t>ZH168</t>
  </si>
  <si>
    <t>Stříkačka injekční 3-dílná 1 ml L tuberculin s jehlou KD-JECT III 26G x 1/2" 0,45 x 12 mm 831786</t>
  </si>
  <si>
    <t>Stříkačka injekční 3-dílná 30 ml LL Omnifix Solo bal. á 100 ks 4617304F</t>
  </si>
  <si>
    <t>ZL952</t>
  </si>
  <si>
    <t>Stříkačka injekční 50 ml LL light protected bal.á 60 ks 2022920A</t>
  </si>
  <si>
    <t>ZQ599</t>
  </si>
  <si>
    <t>Stříkačka injekční pro enterální výživu 50/60 ml NUTRICAIR ENFIT excentrická bal.á 50 ks NCE50SE</t>
  </si>
  <si>
    <t>Stříkačka janett 3-dílná 60 ml sterilní vyplachovací 050ML3CZ-CEW (MRG564)</t>
  </si>
  <si>
    <t>SystĂ©m hrudnĂ­ drenĂˇĹľe Pleur-evac bal. Ăˇ 6 ks pro dospÄ›lĂ© A-6000-08LF</t>
  </si>
  <si>
    <t>ZK839</t>
  </si>
  <si>
    <t>SystĂ©m hrudnĂ­ drenĂˇĹľe Sinapi 1000 ml dlouhĂˇ trubice kontrola sĂˇnĂ­ + konekto a hadicovĂˇ svorka XL1000SC</t>
  </si>
  <si>
    <t>ZL176</t>
  </si>
  <si>
    <t>SystĂ©m odsĂˇvacĂ­ uzavĹ™enĂ˝ ET Comfortsoft CH 16 55 cm 72 hod. 02-011-12</t>
  </si>
  <si>
    <t>Systém hrudní drenáže Sinapi 1000 ml dlouhá trubice kontrola sání + konekto a hadicová svorka XL1000SC</t>
  </si>
  <si>
    <t>ZL333</t>
  </si>
  <si>
    <t>Systém odsávací uzavřený ET Comfortsoft CH 14 55 cm 72 hod. bal. á 50 ks 02-011-11</t>
  </si>
  <si>
    <t>Systém odsávací uzavřený ET Comfortsoft CH 16 55 cm 72 hod. 02-011-12</t>
  </si>
  <si>
    <t>ZL174</t>
  </si>
  <si>
    <t>Systém odsávací uzavřený TS Comfortsoft CH 14 30 cm 72 hod. bal. á 25 ks 02-011-05</t>
  </si>
  <si>
    <t>ZH091</t>
  </si>
  <si>
    <t>Trokar hrudní Argyle Ch8/23 cm bal. á 10 ks 8888560805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</si>
  <si>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</si>
  <si>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</si>
  <si>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</si>
  <si>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</si>
  <si>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Tyčinka vatová sterilní 14 cm po jednotlivě balená velká 1 bal/100 ks 4791911</t>
  </si>
  <si>
    <t>ZB632</t>
  </si>
  <si>
    <t>Ventil expirační jednorázový á 10 ks 8414776</t>
  </si>
  <si>
    <t>ZB586</t>
  </si>
  <si>
    <t>Vzduchovod nosní PVC 7/9 KVS 321028 (579209)</t>
  </si>
  <si>
    <t>ZB312</t>
  </si>
  <si>
    <t>Zavaděč trach. rourek pro TR střední 5.0 - 8.0 mm á 10 ks 100/120/200</t>
  </si>
  <si>
    <t>ZB313</t>
  </si>
  <si>
    <t>Zavaděč trach. rourek pro TR velký 8.5 - 11.0 mm á 10 ks 100/120/300</t>
  </si>
  <si>
    <t>Zkumavka 15 ml PP 101/16,5 mm bílý šroubový uzávěr sterilní jednotlivě balená, tekutý materiál na bakteriolog. vyšetření 10362/MO/SG/CS</t>
  </si>
  <si>
    <t>ZB777</t>
  </si>
  <si>
    <t>Zkumavka ÄŤervenĂˇ 3,5 ml gel 454071</t>
  </si>
  <si>
    <t>Zkumavka červená 3,5 ml gel 454071</t>
  </si>
  <si>
    <t>ZB985</t>
  </si>
  <si>
    <t>Zkumavka močová urin-monovette s pístem 10 ml sterilní bal. á 100 ks 10.252.020</t>
  </si>
  <si>
    <t>50115062</t>
  </si>
  <si>
    <t>ZPr - materiál hemodialýza (Z525)</t>
  </si>
  <si>
    <t>ZP147</t>
  </si>
  <si>
    <t>Roztok Citra-Lock 4%, ampule 5 ml bal. á 20 ks ZZ-24060201</t>
  </si>
  <si>
    <t>SĂˇÄŤek moÄŤovĂ˝ s hodinovou diurĂ©zou ureofix 500 ml, 2000 ml, klasik s vĂ˝pustĂ­ a antiref. ventilem hadiÄŤka 120 cm 4417930</t>
  </si>
  <si>
    <t>ZE420</t>
  </si>
  <si>
    <t>Set hadicový pro aquarius hemofiltr HF19 AQUASET19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</si>
  <si>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</si>
  <si>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</si>
  <si>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</si>
  <si>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Jehla injekÄŤnĂ­ 0,9 x 40 mm ĹľlutĂˇ 4657519</t>
  </si>
  <si>
    <t>ZB769</t>
  </si>
  <si>
    <t>Jehla vakuová 206/38 mm žlutá 450077</t>
  </si>
  <si>
    <t>Jehla vakuovĂˇ 206/38 mm ĹľlutĂˇ 450077</t>
  </si>
  <si>
    <t>ZN125</t>
  </si>
  <si>
    <t>Rukavice operaÄŤnĂ­ latex bez pudru sterilnĂ­  PF ansell gammex vel.7,5 330048075</t>
  </si>
  <si>
    <t>ZP020</t>
  </si>
  <si>
    <t>Rukavice operační latex bez pudru sempermed derma PF vel. 8,0 39475</t>
  </si>
  <si>
    <t>ZN108</t>
  </si>
  <si>
    <t>Rukavice operační latex bez pudru sterilní  PF ansell gammex vel. 8,0 330048080</t>
  </si>
  <si>
    <t>ZP019</t>
  </si>
  <si>
    <t>Rukavice operační latex bez pudru sterilní sempermed derma PF vel. 7,5 39474</t>
  </si>
  <si>
    <t>ZP949</t>
  </si>
  <si>
    <t>Rukavice vyĹˇetĹ™ovacĂ­ nitril basic bez pudru modrĂ© XL bal. Ăˇ 170 ks 44753</t>
  </si>
  <si>
    <t>Rukavice vyšetřovací nitril basic bez pudru modré XL bal. á 170 ks 44753</t>
  </si>
  <si>
    <t>ZB819</t>
  </si>
  <si>
    <t>Katetr arteriĂˇlnĂ­ set Arteriofix, pro femorĂˇlnĂ­ pĹ™Ă­stup, 20 G/160 mm, set: katetr+zavĂˇdÄ›cĂ­ vodiÄŤ+zav. punkÄŤnĂ­ jehla,  bal. Ăˇ 20 ks 5206332</t>
  </si>
  <si>
    <t>ZC637</t>
  </si>
  <si>
    <t>Katetr arteriĂˇlnĂ­ set Arteriofix, pro radiĂˇlnĂ­ pĹ™Ă­stup, 20 G/80 mm, set: katetr+zavĂˇdÄ›cĂ­ vodiÄŤ+zav. punkÄŤnĂ­ jehla,  bal. Ăˇ 20 ks  5206324</t>
  </si>
  <si>
    <t>ZB536</t>
  </si>
  <si>
    <t>Katetr arteriální 20 G/1,1 x 45 mm bal. á 25 ks 682245</t>
  </si>
  <si>
    <t>Katetr arteriální set Arteriofix, pro radiální přístup, 20 G/80 mm, set: katetr+zaváděcí vodič+zav. punkční jehla,  bal. á 20 ks  5206324</t>
  </si>
  <si>
    <t>ZF904</t>
  </si>
  <si>
    <t>Katetr bipolární stimul. 5FR bal. á 5 ks AI07155</t>
  </si>
  <si>
    <t>ZA191</t>
  </si>
  <si>
    <t>Katetr CVC 3 lumen 7 Fr x 21 cm bal. á 5 ks ML-00703</t>
  </si>
  <si>
    <t>Katetr CVC 3 lumen 7 Fr x 21 cm bal. Ăˇ 5 ks ML-00703</t>
  </si>
  <si>
    <t>ZO342</t>
  </si>
  <si>
    <t>Katetr CVC 4 lumen 8,5 Fr x 20 cm Arrow gard blue plus bal. á 5 ks CS-45854-E</t>
  </si>
  <si>
    <t>ZC218</t>
  </si>
  <si>
    <t>Katetr dialyzaÄŤnĂ­ 2 lumen 14,0 Fr x 15 cm CS-22142-F</t>
  </si>
  <si>
    <t>Katetr dialyzační 2 lumen 14,0 Fr x 15 cm CS-22142-F</t>
  </si>
  <si>
    <t>ZC212</t>
  </si>
  <si>
    <t>Katetr term.+ sheat 7 Fr AH-05050</t>
  </si>
  <si>
    <t>ZQ182</t>
  </si>
  <si>
    <t>Set dialyzační Multifiltrate Ci-Ca CVVHD k přístroji Multifltrate Pro 12, multifiltrate PRO kit CiCa HDF 1000 F00005329</t>
  </si>
  <si>
    <t>ZQ183</t>
  </si>
  <si>
    <t>Set dialyzační Multifiltrate pro univerzální heparinovou dialýzu k přístroji Multifltrate Pro 12 multifiltrate PRO kit HDF 1000 F00000461</t>
  </si>
  <si>
    <t>ZL249</t>
  </si>
  <si>
    <t>Hadice vrapovaná bal. á 50 m 038-01-228</t>
  </si>
  <si>
    <t>ZD725</t>
  </si>
  <si>
    <t>Maska aerosolová pro dospělé 032-10-006NC</t>
  </si>
  <si>
    <t>Maska kyslĂ­kovĂˇ bal. Ăˇ 50 ks 1041</t>
  </si>
  <si>
    <t>ZB318</t>
  </si>
  <si>
    <t>Maska resuscitační nafuk. dosp. velká bal. á 20 ks 41282</t>
  </si>
  <si>
    <t>ZN621</t>
  </si>
  <si>
    <t>Nos umělý s portem pro odsávání bal. á 30 ks B0300(6000)</t>
  </si>
  <si>
    <t>ZF295</t>
  </si>
  <si>
    <t>Okruh dĂ˝chacĂ­ anesteziologickĂ˝ 1,6 m s nĂ­zkou poddajnostĂ­ 038-01-130</t>
  </si>
  <si>
    <t>ZQ510</t>
  </si>
  <si>
    <t>Okruh dĂ˝chacĂ­ k pĹ™Ă­stroji AIRVO2 vÄŤetnÄ› komory Plus, bal. Ăˇ 20 ks P06859</t>
  </si>
  <si>
    <t>Okruh dýchací anesteziologický 1,6 m s nízkou poddajností 038-01-130</t>
  </si>
  <si>
    <t>Okruh dýchací k přístroji AIRVO2 včetně komory Plus, bal. á 20 ks P06103</t>
  </si>
  <si>
    <t>50115004</t>
  </si>
  <si>
    <t>IUTN - kovové (Z506)</t>
  </si>
  <si>
    <t>ZG486</t>
  </si>
  <si>
    <t>Dlaha sternĂˇlnĂ­ uzamykatelnĂˇ 2.4 mm 460.019</t>
  </si>
  <si>
    <t>ZI132</t>
  </si>
  <si>
    <t>Dlaha sternĂˇlnĂ­ uzamykatelnĂˇ 2.4 mm 460.045</t>
  </si>
  <si>
    <t>ZA819</t>
  </si>
  <si>
    <t>Dlaha sternĂˇlnĂ­ ZipFix bal. Ăˇ 20 ks 08.501.001.20S</t>
  </si>
  <si>
    <t>Dlaha sternální uzamykatelná 2.4 mm 460.019</t>
  </si>
  <si>
    <t>ZF684</t>
  </si>
  <si>
    <t>Dlaha sternální uzamykatelná 2.4 mm 460.023</t>
  </si>
  <si>
    <t>Dlaha sternální uzamykatelná 2.4 mm 460.045</t>
  </si>
  <si>
    <t>ZI644</t>
  </si>
  <si>
    <t>Dlaha sternální uzamykatelná 2.4 mm 460.046</t>
  </si>
  <si>
    <t>ZG541</t>
  </si>
  <si>
    <t>Dlaha sternální uzamykatelná 2.4 mm pro tělo sterna 460.039</t>
  </si>
  <si>
    <t>Dlaha sternální ZipFix bal. á 20 ks 08.501.001.20S</t>
  </si>
  <si>
    <t>ZP705</t>
  </si>
  <si>
    <t>DrĂˇt sternĂˇlnĂ­ ocelovĂ˝ s titanovĂ˝m povrchem SERANOX TI prĹŻmÄ›r 0,9 mm dĂ©lka 0,45 m s jehlou HRK-48 bal. 4 x 0,45 bal. Ăˇ 12  MB090146B</t>
  </si>
  <si>
    <t>ZP704</t>
  </si>
  <si>
    <t>Drát sternální ocelový s titanovým povrchem SERANOX TI průměr 0,7 mm délka 0,45 m s jehlou HRK-48 bal. 4 x 0,45 bal. á 12 MBO70146B</t>
  </si>
  <si>
    <t>Drát sternální ocelový s titanovým povrchem SERANOX TI průměr 0,9 mm délka 0,45 m s jehlou HRK-48 bal. 4 x 0,45 bal. á 12  MB090146B</t>
  </si>
  <si>
    <t>KC605</t>
  </si>
  <si>
    <t>chlopeĹ srdeÄŤnĂ­ aortĂˇlnĂ­ mechanickĂˇ REGENT SJM 19 mm 19AGFN-756</t>
  </si>
  <si>
    <t>chlopeň srdeční aortální mechanická REGENT SJM 19 mm 19AGFN-756</t>
  </si>
  <si>
    <t>KC606</t>
  </si>
  <si>
    <t>chlopeň srdeční aortální mechanická REGENT SJM 21 mm, 21AGFN-756</t>
  </si>
  <si>
    <t>KC607</t>
  </si>
  <si>
    <t>chlopeň srdeční aortální mechanická REGENT SJM 23 mm 23AGFN-756</t>
  </si>
  <si>
    <t>KC608</t>
  </si>
  <si>
    <t>chlopeň srdeční aortální mechanická REGENT SJM 25 mm 25AGFN-756</t>
  </si>
  <si>
    <t>KC609</t>
  </si>
  <si>
    <t>chlopeň srdeční aortální mechanická REGENT SJM 27 mm 27AGFN-756</t>
  </si>
  <si>
    <t>KC613</t>
  </si>
  <si>
    <t>chlopeň srdeční mitrální mechanická MASTERS SJM 25 mm 25MJ-501</t>
  </si>
  <si>
    <t>KC614</t>
  </si>
  <si>
    <t>chlopeň srdeční mitrální mechanická MASTERS SJM 27 mm 27MJ-501</t>
  </si>
  <si>
    <t>KC620</t>
  </si>
  <si>
    <t>chlopeň srdeční mitrální mechanická MASTERS SJM 31 mm 31MJ-501</t>
  </si>
  <si>
    <t>KI339</t>
  </si>
  <si>
    <t>krouĹľek anuloplastickĂ˝ MC3 TrikuspidĂˇlnĂ­ 34mm 4900T34</t>
  </si>
  <si>
    <t>KI340</t>
  </si>
  <si>
    <t>krouĹľek anuloplastickĂ˝ MC3 TrikuspidĂˇlnĂ­ 36mm 4900T36</t>
  </si>
  <si>
    <t>KI329</t>
  </si>
  <si>
    <t>krouĹľek anuloplastickĂ˝ Physio MitrĂˇlnĂ­ 30mm 4450M30</t>
  </si>
  <si>
    <t>KI338</t>
  </si>
  <si>
    <t>kroužek anuloplastický MC3 Trikuspidální 32mm 4900T32</t>
  </si>
  <si>
    <t>kroužek anuloplastický MC3 Trikuspidální 34mm 4900T34</t>
  </si>
  <si>
    <t>kroužek anuloplastický MC3 Trikuspidální 36mm 4900T36</t>
  </si>
  <si>
    <t>KI328</t>
  </si>
  <si>
    <t>kroužek anuloplastický Physio Mitrální 28mm 4450M28</t>
  </si>
  <si>
    <t>kroužek anuloplastický Physio Mitrální 30mm 4450M30</t>
  </si>
  <si>
    <t>KI332</t>
  </si>
  <si>
    <t>kroužek anuloplastický Physio Mitrální 36mm 4450M36</t>
  </si>
  <si>
    <t>ZH559</t>
  </si>
  <si>
    <t>Ĺ roub sternĂˇlnĂ­ unilock 3,0 mm 04.501.116</t>
  </si>
  <si>
    <t>ZH560</t>
  </si>
  <si>
    <t>Ĺ roub sternĂˇlnĂ­ unilock 3,0 mm 04.501.118</t>
  </si>
  <si>
    <t>KC621</t>
  </si>
  <si>
    <t>mhv konduit SJM 23VAVGJ-515</t>
  </si>
  <si>
    <t>ZF685</t>
  </si>
  <si>
    <t>Šroub sternální unilock 3,0 mm 04.501.110</t>
  </si>
  <si>
    <t>ZF686</t>
  </si>
  <si>
    <t>Šroub sternální unilock 3,0 mm 04.501.112</t>
  </si>
  <si>
    <t>ZH558</t>
  </si>
  <si>
    <t>Šroub sternální unilock 3,0 mm 04.501.114</t>
  </si>
  <si>
    <t>Šroub sternální unilock 3,0 mm 04.501.116</t>
  </si>
  <si>
    <t>Šroub sternální unilock 3,0 mm 04.501.118</t>
  </si>
  <si>
    <t>50115011</t>
  </si>
  <si>
    <t>IUTN - ostat.nákl.PZT (Z515)</t>
  </si>
  <si>
    <t>ZQ341</t>
  </si>
  <si>
    <t>Náhrada kostní tkáně biosyntetická, nosič ATB Stimulan Rapid Cure 10 ml (pasta  a set k přípravě granulí) 620-010</t>
  </si>
  <si>
    <t>KF229</t>
  </si>
  <si>
    <t>protĂ©za cĂ©vnĂ­ gelweave valsalva 26 mm 30026ADP</t>
  </si>
  <si>
    <t>KF230</t>
  </si>
  <si>
    <t>protĂ©za cĂ©vnĂ­ gelweave valsalva 28 mm 30028ADP</t>
  </si>
  <si>
    <t>KJ322</t>
  </si>
  <si>
    <t>protĂ©za cĂ©vnĂ­ gelweave valsava 24 mm 730024ADP</t>
  </si>
  <si>
    <t>ZC839</t>
  </si>
  <si>
    <t>ProtĂ©za cĂ©vnĂ­ hemashield 26/15 M00202175126P0</t>
  </si>
  <si>
    <t>ZH165</t>
  </si>
  <si>
    <t>ProtĂ©za cĂ©vnĂ­ InterGard knitted 6/20 IGK0006-20</t>
  </si>
  <si>
    <t>protéza cévní gelweave valsalva 26 mm 30026ADP</t>
  </si>
  <si>
    <t>protéza cévní gelweave valsalva 28 mm 30028ADP</t>
  </si>
  <si>
    <t>KF231</t>
  </si>
  <si>
    <t>protéza cévní gelweave valsalva 30 mm 30030ADP</t>
  </si>
  <si>
    <t>protéza cévní gelweave valsava 24 mm 730024ADP</t>
  </si>
  <si>
    <t>ZC263</t>
  </si>
  <si>
    <t>Protéza cévní hemashield 24/15 M00202175124P0</t>
  </si>
  <si>
    <t>Protéza cévní hemashield 26/15 M00202175126P0</t>
  </si>
  <si>
    <t>ZD033</t>
  </si>
  <si>
    <t>Protéza cévní hemashield 28/15 M00202175128PO</t>
  </si>
  <si>
    <t>ZC999</t>
  </si>
  <si>
    <t>Protéza cévní hemashield 30/15 M00202175130P0</t>
  </si>
  <si>
    <t>ZC155</t>
  </si>
  <si>
    <t>Protéza cévní hemashield 32/15 M00202175132P0</t>
  </si>
  <si>
    <t>ZF375</t>
  </si>
  <si>
    <t>Protéza cévní hemashield 34/15 M00202175134P0</t>
  </si>
  <si>
    <t>ZH839</t>
  </si>
  <si>
    <t>Protéza cévní hemashield gold 8/20 IGK0008-20</t>
  </si>
  <si>
    <t>ZB153</t>
  </si>
  <si>
    <t>Vosk kostnĂ­ Knochenwasch 2,5 g bal. Ăˇ 24 ks 1029754</t>
  </si>
  <si>
    <t>Vosk kostní Knochenwasch 2,5 g bal. á 24 ks 1029754</t>
  </si>
  <si>
    <t>KK917</t>
  </si>
  <si>
    <t>zĂˇplata srdeÄŤnĂ­ perikardiĂˇlnĂ­ SJM BIOCOR 9 x 14 cm C0914</t>
  </si>
  <si>
    <t>záplata srdeční perikardiální SJM BIOCOR 9 x 14 cm C0914</t>
  </si>
  <si>
    <t>DC321</t>
  </si>
  <si>
    <t>AUTOCHECK TM5+/LEVEL4/,S7765</t>
  </si>
  <si>
    <t>ZF670</t>
  </si>
  <si>
    <t>Kádinka nízká s výlevkou skol 150 ml VTRB632417010150</t>
  </si>
  <si>
    <t>ZA465</t>
  </si>
  <si>
    <t>FĂłlie inciznĂ­ raucodrape sterilnĂ­ 45 x 50 cm 25445</t>
  </si>
  <si>
    <t>ZA494</t>
  </si>
  <si>
    <t>FĂłlie inciznĂ­ rucodrape ( opraflex ) 45 x 20 cm 25443</t>
  </si>
  <si>
    <t>Fólie incizní raucodrape sterilní 45 x 50 cm 25445</t>
  </si>
  <si>
    <t>Fólie incizní rucodrape ( opraflex ) 45 x 20 cm 25443</t>
  </si>
  <si>
    <t>ZD668</t>
  </si>
  <si>
    <t>Kompresa gáza 10 x 10 cm/5 ks sterilní 1325019275</t>
  </si>
  <si>
    <t>ZB049</t>
  </si>
  <si>
    <t>KrytĂ­ cellistyp 7 x 10 cm bal. Ăˇ 15 ks (nĂˇhrada za okcel) 2080511</t>
  </si>
  <si>
    <t>ZB048</t>
  </si>
  <si>
    <t>KrytĂ­ cellistyp F (fibrilar) 2,5 x 5 cm bal. Ăˇ 10 ks (nĂˇhrada za okcel) 2082025</t>
  </si>
  <si>
    <t>ZN465</t>
  </si>
  <si>
    <t>KrytĂ­ rudafix transparent (nĂˇhrada za hypaifix ) 10 cm x 10 m ZAR-NOB074110</t>
  </si>
  <si>
    <t>ZE824</t>
  </si>
  <si>
    <t>Krytí cellistyp 5 x 7 cm bal. á 15 ks (náhrada za okcel) 2080508</t>
  </si>
  <si>
    <t>Krytí cellistyp 7 x 10 cm bal. á 15 ks (náhrada za okcel) 2080511</t>
  </si>
  <si>
    <t>Krytí cellistyp F (fibrilar) 2,5 x 5 cm bal. á 10 ks (náhrada za okcel) 2082025</t>
  </si>
  <si>
    <t>ZM326</t>
  </si>
  <si>
    <t>Krytí hemostatické nevstřebatelné textilní hemopatch kit. box medium 4,5 x 4,5 cm bal. á 3 ks 1506256</t>
  </si>
  <si>
    <t>ZA798</t>
  </si>
  <si>
    <t>Krytí hemostatické traumacel P 2g ks bal. á 5 ks zásyp 10120</t>
  </si>
  <si>
    <t>Krytí rudafix transparent (náhrada za hypaifix ) 10 cm x 10 m ZAR-NOB074110</t>
  </si>
  <si>
    <t>ZP802</t>
  </si>
  <si>
    <t>Krytí tegaderm i.v. advaced pro katetry Aiic.v.Cs P.I.C.C 8,5 cm x 11,5 cm bal. á 50 ks 1685</t>
  </si>
  <si>
    <t>NĂˇplast omniplast 10,0 cm x 10,0 m 9004472 (900535)</t>
  </si>
  <si>
    <t>NĂˇplast transpore 1,25 cm x 9,14 m 1527-0</t>
  </si>
  <si>
    <t>NĂˇplast wet pruf voduvzd. 1,25 cm x 9,14 m bal. Ăˇ 24 ks K00-3063C</t>
  </si>
  <si>
    <t>ZA337</t>
  </si>
  <si>
    <t>Náplast softpore 1,25 cm x 9,15 m bal. á 24 ks 1320103111</t>
  </si>
  <si>
    <t>ZN477</t>
  </si>
  <si>
    <t>Obinadlo elastickĂ© universal 12 cm x 5 m 1323100314</t>
  </si>
  <si>
    <t>Obinadlo elastické universal 12 cm x 5 m 1323100314</t>
  </si>
  <si>
    <t>ZF080</t>
  </si>
  <si>
    <t>RouĹˇka bĹ™iĹˇnĂ­ 17 nitĂ­ s krouĹľkem na tkanici 12 x 47 cm bal. Ăˇ 50 ks 1230100311</t>
  </si>
  <si>
    <t>Rouška břišní 17 nití s kroužkem na tkanici 12 x 47 cm bal. á 50 ks 1230100311</t>
  </si>
  <si>
    <t>ZQ744</t>
  </si>
  <si>
    <t>Rouška břišní s RTG kontrastem a tkanicí 100% bavlna 4 vrstvy nepředepraný 12 x 47 cm / 5 ks karton á 150 ks 37705</t>
  </si>
  <si>
    <t>ZC985</t>
  </si>
  <si>
    <t>Rouška břišní sterilní RTG nití 45 x 45 cm / 5 ks karton á 500 ks 37750+</t>
  </si>
  <si>
    <t>ZA577</t>
  </si>
  <si>
    <t>Set rouĹˇkovacĂ­ Certofix pro CVC bal Ăˇ 10 ks 291832</t>
  </si>
  <si>
    <t>Set rouškovací Certofix pro CVC bal á 10 ks 291832</t>
  </si>
  <si>
    <t>ZQ114</t>
  </si>
  <si>
    <t>Steh náplasťový pevný Pharmastrip 4 mm x 76mm 1 obálka á 8 stehů bal. á 100 obálek (náhrada za steri-strip) P-PHST476</t>
  </si>
  <si>
    <t>ZQ660</t>
  </si>
  <si>
    <t>Systém na uzavírání pooperačních ran Prevena pro podtlakovou terapii V.A.C., vel. 20 cm PRE1055/1</t>
  </si>
  <si>
    <t>ZA502</t>
  </si>
  <si>
    <t>Tampon nesterilnĂ­ stĂˇÄŤenĂ˝ 30 x 60 cm 1320300406</t>
  </si>
  <si>
    <t>Tampon nesterilní stáčený 30 x 60 cm 1320300406</t>
  </si>
  <si>
    <t>ZR134</t>
  </si>
  <si>
    <t>Tampon s RTG kontrastem a tkanicĂ­, 100% bÄ›lenĂˇ bavlnÄ›nĂˇ gĂˇza 17 cm2, 8 vrstev, proĹˇĂ­vanĂ˝, pĹ™edepranĂ˝, sterilnĂ­, 12 x 47 cm, bal. Ăˇ 5  ks 0478</t>
  </si>
  <si>
    <t>Tampon s RTG kontrastem a tkanicí, 100% bělená bavlněná gáza 17 cm2, 8 vrstev, prošívaný, předepraný, sterilní, 12 x 47 cm, bal. á 5  ks 0478</t>
  </si>
  <si>
    <t>ZB542</t>
  </si>
  <si>
    <t>AdaptĂ©r m/m bal. Ăˇ 100 ks 5206642</t>
  </si>
  <si>
    <t>Adaptér m/m bal. á 100 ks 5206642</t>
  </si>
  <si>
    <t>ZC752</t>
  </si>
  <si>
    <t>Čepelka skalpelová 15 BB515</t>
  </si>
  <si>
    <t>ZC754</t>
  </si>
  <si>
    <t>Čepelka skalpelová 21 BB521</t>
  </si>
  <si>
    <t>ZI655</t>
  </si>
  <si>
    <t>DifuzĂ©r plynovĂ˝ pro mimotÄ›lnĂ­ obÄ›h P8020/00</t>
  </si>
  <si>
    <t>Difuzér plynový pro mimotělní oběh P8020/00</t>
  </si>
  <si>
    <t>ZA204</t>
  </si>
  <si>
    <t>DrĂˇt zavĂˇdÄ›cĂ­ Ăˇ 25 ks AW-04432</t>
  </si>
  <si>
    <t>ZA759</t>
  </si>
  <si>
    <t>DrĂ©n redon CH10 50 cm U2111000</t>
  </si>
  <si>
    <t>ZG073</t>
  </si>
  <si>
    <t>Drainobag 150 ml 8 Fr bal. á 30 ks 5523850</t>
  </si>
  <si>
    <t>Drát zaváděcí á 25 ks AW-04432</t>
  </si>
  <si>
    <t>Drén redon CH10 50 cm U2111000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</si>
  <si>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</si>
  <si>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</si>
  <si>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</si>
  <si>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</si>
  <si>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</si>
  <si>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</si>
  <si>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ZB852</t>
  </si>
  <si>
    <t>Elektroda defibrilaÄŤnĂ­ pro dospÄ›lĂ© adhezivnĂ­  bal. Ăˇ 10 ks 130 x 100 mm 2059145-010</t>
  </si>
  <si>
    <t>Elektroda defibrilační pro dospělé adhezivní  bal. á 10 ks 130 x 100 mm 2059145-010</t>
  </si>
  <si>
    <t>ZB457</t>
  </si>
  <si>
    <t>Elektroda koagulační á 12 ks 0014A</t>
  </si>
  <si>
    <t>ZG916</t>
  </si>
  <si>
    <t>Elektroda neutrĂˇlnĂ­ bipolĂˇrnĂ­ pro dospÄ›lĂ© Ăˇ 100 ks 2510</t>
  </si>
  <si>
    <t>ZA932</t>
  </si>
  <si>
    <t>Elektroda neutrĂˇlnĂ­ ke koagulaci bal. Ăˇ 50 ks E7509</t>
  </si>
  <si>
    <t>Elektroda neutrální ke koagulaci bal. á 50 ks E7509</t>
  </si>
  <si>
    <t>ZC494</t>
  </si>
  <si>
    <t>Elektroda nožová s kuličkou E1550</t>
  </si>
  <si>
    <t>ZB844</t>
  </si>
  <si>
    <t>Esmarch - pryĹľovĂ© obinadlo 60 x 1250 KVS 06125</t>
  </si>
  <si>
    <t>ZD945</t>
  </si>
  <si>
    <t>Filtr antibakteriĂˇlnĂ­ a virovĂ˝ 1344000S</t>
  </si>
  <si>
    <t>Filtr antibakteriální a virový 1344000S</t>
  </si>
  <si>
    <t>ZB668</t>
  </si>
  <si>
    <t>HadiÄŤka spojovacĂ­ tlakovĂˇ biocath pr. 1,0 mm x   50 cm Ăˇ 40 ks PB 3105 M</t>
  </si>
  <si>
    <t>ZA689</t>
  </si>
  <si>
    <t>HadiÄŤka spojovacĂ­ tlakovĂˇ biocath pr. 1,0 mm x 150 cm, bal.Ăˇ 40 ks,  PB 3115 M</t>
  </si>
  <si>
    <t>HadiÄŤka spojovacĂ­ tlakovĂˇ biocath pr. 3,0 mm x 200 cm, bal 25 ks, PB 3320 M</t>
  </si>
  <si>
    <t>ZL514</t>
  </si>
  <si>
    <t>Hadička spojovací k měření tlaku bal. á 20 ks (st.k.č. S2589 701065874) JH10.65874</t>
  </si>
  <si>
    <t>Hadička spojovací tlaková biocath pr. 1,0 mm x   50 cm á 40 ks PB 3105 M</t>
  </si>
  <si>
    <t>Hadička spojovací tlaková biocath pr. 1,0 mm x 150 cm, bal.á 40 ks,  PB 3115 M</t>
  </si>
  <si>
    <t>ZB531</t>
  </si>
  <si>
    <t>Hadička spojovací vysokotlaká combidyn 200 cm bal. á 50 ks 5215035</t>
  </si>
  <si>
    <t>ZG129</t>
  </si>
  <si>
    <t>Hlavice biomedicus M422204A - zakázková výroba</t>
  </si>
  <si>
    <t>ZF158</t>
  </si>
  <si>
    <t>Hlavice průboj. aort. 4 mm, á 5 ks, FB184R</t>
  </si>
  <si>
    <t>HusĂ­ krk expandi-flex s dvojtou otoÄŤnou spojkou Ăˇ 30 ks 22531</t>
  </si>
  <si>
    <t>ZM839</t>
  </si>
  <si>
    <t>Kanyla do safĂ©ny Free flow bal. Ăˇ 20 ks 30022</t>
  </si>
  <si>
    <t>Kanyla do safény Free flow bal. á 20 ks 30022</t>
  </si>
  <si>
    <t>ZM232</t>
  </si>
  <si>
    <t>Kanyla ECMO femorální arteriální 15 Fr BE-PAS1515 JH104.7280</t>
  </si>
  <si>
    <t>ZM233</t>
  </si>
  <si>
    <t>Kanyla ECMO femorální arteriální 17 Fr BE-PAS1715 JH10.47281</t>
  </si>
  <si>
    <t>ZM234</t>
  </si>
  <si>
    <t>Kanyla ECMO femorální arteriální 19 Fr BE-PAS1915 JH104.7282</t>
  </si>
  <si>
    <t>ZM235</t>
  </si>
  <si>
    <t>Kanyla ECMO femorální venózní 21 Fr BE-PVL2155 JH104.7294</t>
  </si>
  <si>
    <t>ZM236</t>
  </si>
  <si>
    <t>Kanyla ECMO femorální venózní 23 Fr BE-PVL2355 JH10.47295</t>
  </si>
  <si>
    <t>ZM237</t>
  </si>
  <si>
    <t>Kanyla ECMO femorální venózní 25 Fr BE-PVL2555 JH104.7296</t>
  </si>
  <si>
    <t>ZB539</t>
  </si>
  <si>
    <t>Kanyla endobronchiĂˇlnĂ­ 37FG 198-37L</t>
  </si>
  <si>
    <t>ZD261</t>
  </si>
  <si>
    <t>Kanyla ET 7,0 s manžetou bal. á 20 ks 100/199/070</t>
  </si>
  <si>
    <t>ZB309</t>
  </si>
  <si>
    <t>Kanyla ET 7,5 s manĹľetou bal. Ăˇ 20 ks 100/199/075</t>
  </si>
  <si>
    <t>Kanyla ET 7,5 s manžetou bal. á 20 ks 100/199/075</t>
  </si>
  <si>
    <t>Kanyla ET 8,5 s manĹľetou bal. Ăˇ 20 ks 100/199/085</t>
  </si>
  <si>
    <t>ZM316</t>
  </si>
  <si>
    <t>Kanyla femorální arteriální 16 FR se zavaděčem OPTI16</t>
  </si>
  <si>
    <t>ZM317</t>
  </si>
  <si>
    <t>Kanyla femorální arteriální 18 FR se zavaděčem OPTI18</t>
  </si>
  <si>
    <t>ZQ325</t>
  </si>
  <si>
    <t>Kanyla femorální arteriální 20 FR se zavaděčem OPTI20</t>
  </si>
  <si>
    <t>ZQ326</t>
  </si>
  <si>
    <t>Kanyla femorální arteriální 22 FR se zavaděčem OPTI22</t>
  </si>
  <si>
    <t>ZB493</t>
  </si>
  <si>
    <t>Kanyla k oxygenĂˇtoru aortĂˇlnĂ­ glide 24Fr Ăˇ 10 ks EZC24TA</t>
  </si>
  <si>
    <t>ZB365</t>
  </si>
  <si>
    <t>Kanyla k oxygenátoru aortální glide 21Fr á 10 ks EZC21TA</t>
  </si>
  <si>
    <t>Kanyla k oxygenátoru aortální glide 24Fr á 10 ks EZC24TA</t>
  </si>
  <si>
    <t>ZN385</t>
  </si>
  <si>
    <t>Kanyla koronĂˇrnĂ­ pĹ™Ă­mĂˇ prĹŻmÄ›r 2,1 mm balon velikost 4 mm CP-21004</t>
  </si>
  <si>
    <t>Kanyla koronární přímá průměr 2,1 mm balon velikost 4 mm CP-21004</t>
  </si>
  <si>
    <t>ZN386</t>
  </si>
  <si>
    <t>Kanyla koronární přímá průměr 2,1 mm balon velikost 5 mm CP-21005</t>
  </si>
  <si>
    <t>ZN387</t>
  </si>
  <si>
    <t>Kanyla koronární přímá průměr 3,0 mm balon velikost 6 mm CP-21006</t>
  </si>
  <si>
    <t>ZM697</t>
  </si>
  <si>
    <t>Kanyla perfuznĂ­ cvent - standart aortic root 7 Fr/14 cm  bal. Ăˇ 20 ks 20014</t>
  </si>
  <si>
    <t>ZP974</t>
  </si>
  <si>
    <t>Kanyla perfuznĂ­ koronĂˇrnĂ­ kardioplegickĂˇ 20Fr se zavadÄ›ÄŤem Left vent cateter bal. Ăˇ 20 ks 12002</t>
  </si>
  <si>
    <t>Kanyla perfuzní cvent - standart aortic root 7 Fr/14 cm  bal. á 20 ks 20014</t>
  </si>
  <si>
    <t>ZN197</t>
  </si>
  <si>
    <t>Kanyla perfuzní DLP ke kardioplegii bal. á 10 ks 14000</t>
  </si>
  <si>
    <t>Kanyla perfuzní koronární kardioplegická 20Fr se zavaděčem Left vent cateter bal. á 20 ks 12002</t>
  </si>
  <si>
    <t>ZA257</t>
  </si>
  <si>
    <t>Kanyla retrogrĂˇdnĂ­ kardioplegickĂˇ balĂłn hladkĂ˝ bez zvrĂˇsnÄ›nĂ­ bal. Ăˇ 10 ks RC2014MIBB</t>
  </si>
  <si>
    <t>Kanyla retrográdní kardioplegická balón hladký bez zvrásnění bal. á 10 ks RC2014MIBB</t>
  </si>
  <si>
    <t>ZF480</t>
  </si>
  <si>
    <t>Kanyla tracheoskopická VivaSight 35F DL DLVT35L</t>
  </si>
  <si>
    <t>ZF483</t>
  </si>
  <si>
    <t>Kanyla tracheoskopická VivaSight 37F DL DLVT37L</t>
  </si>
  <si>
    <t>ZF486</t>
  </si>
  <si>
    <t>Kanyla tracheoskopická VivaSight 39F DL DLVT39L</t>
  </si>
  <si>
    <t>Kanyla tracheoskopickĂˇ VivaSight 35F DL DLVT35L</t>
  </si>
  <si>
    <t>Kanyla tracheoskopickĂˇ VivaSight 37F DL DLVT37L</t>
  </si>
  <si>
    <t>ZF018</t>
  </si>
  <si>
    <t>Kanyla vasofix 16G ĹˇedĂˇ safety 4269179S-01</t>
  </si>
  <si>
    <t>Kanyla vasofix 16G šedá safety 4269179S-01</t>
  </si>
  <si>
    <t>ZD980</t>
  </si>
  <si>
    <t>Kanyla vasofix 18G zelená safety 4269136S-01</t>
  </si>
  <si>
    <t>ZB074</t>
  </si>
  <si>
    <t>Kanyla venĂłznĂ­ dvoustupĹovĂˇ 29/29/29Fr VAVD Ăˇ 10 ks TF292902A</t>
  </si>
  <si>
    <t>ZP602</t>
  </si>
  <si>
    <t>Kanyla venĂłznĂ­ perfuznĂ­ jednostupĹovĂˇ ohebnĂˇ DLP 28Fr bal. Ăˇ 10 ks 68128</t>
  </si>
  <si>
    <t>ZP603</t>
  </si>
  <si>
    <t>Kanyla venĂłznĂ­ perfuznĂ­ jednostupĹovĂˇ ohebnĂˇ DLP 30Fr bal. Ăˇ 10 ks 68130</t>
  </si>
  <si>
    <t>Kanyla venózní dvoustupňová 29/29/29Fr VAVD á 10 ks TF292902A</t>
  </si>
  <si>
    <t>ZA764</t>
  </si>
  <si>
    <t>Kanyla venózní dvoustupňová 32/40Fr á 10 ks TR3240OA</t>
  </si>
  <si>
    <t>ZB380</t>
  </si>
  <si>
    <t>Kanyla venózní dvoustupňová 33/43Fr á 10 ks TF3343OA</t>
  </si>
  <si>
    <t>ZA255</t>
  </si>
  <si>
    <t>Kanyla venózní dvoustupňová 36/46Fr á 10 ks TF3646OA</t>
  </si>
  <si>
    <t>ZN699</t>
  </si>
  <si>
    <t>Kanyla venózní femorální 18F 55 cm 3/8 VFEM018</t>
  </si>
  <si>
    <t>ZE555</t>
  </si>
  <si>
    <t>Kanyla venózní femorální 22Fr VFEM022</t>
  </si>
  <si>
    <t>ZP599</t>
  </si>
  <si>
    <t>Kanyla venózní perfuzní jednostupňová ohebná DLP 22Fr bal. á 10 ks 68122</t>
  </si>
  <si>
    <t>ZP600</t>
  </si>
  <si>
    <t>Kanyla venózní perfuzní jednostupňová ohebná DLP 24Fr bal. á 10 ks 68124</t>
  </si>
  <si>
    <t>ZP601</t>
  </si>
  <si>
    <t>Kanyla venózní perfuzní jednostupňová ohebná DLP 26Fr bal. á 10 ks 68126</t>
  </si>
  <si>
    <t>Kanyla venózní perfuzní jednostupňová ohebná DLP 28Fr bal. á 10 ks 68128</t>
  </si>
  <si>
    <t>ZA161</t>
  </si>
  <si>
    <t>Katetr CVC vysokoprĹŻtokovĂ˝ bal. Ăˇ 10 ks CI09800</t>
  </si>
  <si>
    <t>Katetr CVC vysokoprůtokový bal. á 10 ks CI09800</t>
  </si>
  <si>
    <t>Katetr moÄŤovĂ˝ foley CH14 180605-000140</t>
  </si>
  <si>
    <t>ZG134</t>
  </si>
  <si>
    <t>Katetr moÄŤovĂ˝ nelaton pro mÄ›Ĺ™enĂ­ teploty CH14 bal. Ăˇ 5 ks 179360-000140</t>
  </si>
  <si>
    <t>ZA709</t>
  </si>
  <si>
    <t>Katetr močový foley 22CH bal. á 12 ks 1575-02</t>
  </si>
  <si>
    <t>Katetr močový nelaton pro měření teploty CH14 bal. á 5 ks 179360-000140</t>
  </si>
  <si>
    <t>ZA160</t>
  </si>
  <si>
    <t>Katetr multi lumen 9 Fr/10 cm SI-21142</t>
  </si>
  <si>
    <t>ZG480</t>
  </si>
  <si>
    <t>Kauter F7234/1 pálení do protéz á 10 ks F7234/1</t>
  </si>
  <si>
    <t>KJ678</t>
  </si>
  <si>
    <t>KleĹˇtÄ› ablaÄŤnĂ­ bipolĂˇrnĂ­ Cardioblate - Gemini 4926</t>
  </si>
  <si>
    <t>Kleště ablační bipolární Cardioblate - Gemini 4926</t>
  </si>
  <si>
    <t>ZE089</t>
  </si>
  <si>
    <t>Kleště na svorky manipler AZ 783102</t>
  </si>
  <si>
    <t>ZE648</t>
  </si>
  <si>
    <t>Klip HORIZON M modrĂ˝ 30 x 6 bal. Ăˇ 180 ks 2200</t>
  </si>
  <si>
    <t>Klip HORIZON M modrý 30 x 6 bal. á 180 ks 2200</t>
  </si>
  <si>
    <t>ZD920</t>
  </si>
  <si>
    <t>Klip HORIZON S-WIDE ÄŤervenĂ˝  30 x 6 bal. Ăˇ 180 ks 1201</t>
  </si>
  <si>
    <t>Klip HORIZON S-WIDE červený  30 x 6 bal. á 180 ks 1201</t>
  </si>
  <si>
    <t>ZB164</t>
  </si>
  <si>
    <t>Kyveta k hemochron ACT+  bal. 45 ks JACT+</t>
  </si>
  <si>
    <t>ZB103</t>
  </si>
  <si>
    <t>LĂˇhev k odsĂˇvaÄŤce flovac 2l hadice 1,8 m 000-036-021</t>
  </si>
  <si>
    <t>ZB553</t>
  </si>
  <si>
    <t>LĂˇhev redon hi-vac 400 ml-kompletnĂ­ 05.000.22.803</t>
  </si>
  <si>
    <t>Láhev k odsávačce flovac 2l hadice 1,8 m 000-036-021</t>
  </si>
  <si>
    <t>Láhev redon hi-vac 400 ml-kompletní 05.000.22.803</t>
  </si>
  <si>
    <t>ZI123</t>
  </si>
  <si>
    <t>Lepidlo tkĂˇĹovĂ© 10 ml BioGlue BG3510-5-G</t>
  </si>
  <si>
    <t>ZM333</t>
  </si>
  <si>
    <t>Lepidlo tkĂˇĹovĂ© 4 ml coseal premix 934074</t>
  </si>
  <si>
    <t>Lepidlo tkáňové 10 ml BioGlue BG3510-5-G</t>
  </si>
  <si>
    <t>Lepidlo tkáňové 4 ml coseal premix 934074</t>
  </si>
  <si>
    <t>ZI016</t>
  </si>
  <si>
    <t>Lepidlo tkáňové 5 ml BioGlue BG3515-5-G</t>
  </si>
  <si>
    <t>ZN403</t>
  </si>
  <si>
    <t>List pilový ke sternální pile HALL 50 5059-532</t>
  </si>
  <si>
    <t>ZF668</t>
  </si>
  <si>
    <t>ManĹľeta pĹ™etlakovĂˇ 500 ml classic P01268</t>
  </si>
  <si>
    <t>Manžeta přetlaková 500 ml classic P01268</t>
  </si>
  <si>
    <t>ZB296</t>
  </si>
  <si>
    <t>Mikroskalpel Stab Blade/Tip 22,5° Straig bal. á 6 ks 72-2202</t>
  </si>
  <si>
    <t>Mikroskalpel Stab Blade/Tip 22,5Â° Straig bal. Ăˇ 6 ks 72-2202</t>
  </si>
  <si>
    <t>ZK679</t>
  </si>
  <si>
    <t>NĂˇdoba na kontaminovanĂ˝ odpad SC 60 l jednoduchĂ© vĂ­ko,zĂˇmek 2021800411502(I005430006)</t>
  </si>
  <si>
    <t>ZB956</t>
  </si>
  <si>
    <t>Nádoba na histologický mat. s pufrovaným formalínem HISTOFOR 125 ml bal. á 35 ks BFS-125</t>
  </si>
  <si>
    <t>Nádoba na kontaminovaný odpad SC 60 l jednoduché víko,zámek 2021800411502(I005430006)</t>
  </si>
  <si>
    <t>ZG845</t>
  </si>
  <si>
    <t>Návlek na kameru endoskopu ster. 12 x 244 cm bal. á 20 ks 705820</t>
  </si>
  <si>
    <t>ZO265</t>
  </si>
  <si>
    <t>Nůžky Metzenbaum zahnuté primusline super cut 180 mm TK8353-18-B</t>
  </si>
  <si>
    <t>ZQ877</t>
  </si>
  <si>
    <t>Nůžky Metzenbaum-Fino, tupé, tvrdokovové, zahnuté, délka 20 cm B35232</t>
  </si>
  <si>
    <t>KH587</t>
  </si>
  <si>
    <t>ofuk Blow mister 22150</t>
  </si>
  <si>
    <t>KI947</t>
  </si>
  <si>
    <t>oxygenĂˇtor terumo Capiox vÄŤetnÄ› hadicovĂ©ho setu CX-CZ091X</t>
  </si>
  <si>
    <t>KL454</t>
  </si>
  <si>
    <t>oxygenĂˇtor terumo Capiox vÄŤetnÄ› hadicovĂ©ho setu CX-CZ139X</t>
  </si>
  <si>
    <t>ZG007</t>
  </si>
  <si>
    <t>Oxygenátor membránový Hilite 7000 LT</t>
  </si>
  <si>
    <t>ZQ956</t>
  </si>
  <si>
    <t>Oxygenátor set hemofiltrační krevní koncentrátor bal. á 10 ks CX-FHC11</t>
  </si>
  <si>
    <t>oxygenátor terumo Capiox včetně hadicového setu CX-CZ091X</t>
  </si>
  <si>
    <t>ZB357</t>
  </si>
  <si>
    <t>PĂˇsek adapter coronary perfusion typ Y bal. 20 ks 10004</t>
  </si>
  <si>
    <t>Pásek adapter coronary perfusion typ Y bal. 20 ks 10004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</si>
  <si>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</si>
  <si>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</si>
  <si>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</si>
  <si>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</si>
  <si>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ZB952</t>
  </si>
  <si>
    <t>Plegie cĂ­lenĂˇ Ăˇ 20 ks (MEDPROGRESS) 30010</t>
  </si>
  <si>
    <t>ZB324</t>
  </si>
  <si>
    <t>Plegie cĂ­lenĂˇ Ăˇ 20 ks (MEDPROGRESS) 30012</t>
  </si>
  <si>
    <t>Plegie cílená á 20 ks (MEDPROGRESS) 30010</t>
  </si>
  <si>
    <t>Plegie cílená á 20 ks (MEDPROGRESS) 30012</t>
  </si>
  <si>
    <t>ZB009</t>
  </si>
  <si>
    <t>Plyn kalibrační A k CDI  506 TY 79 R 344</t>
  </si>
  <si>
    <t>ZA945</t>
  </si>
  <si>
    <t>Plyn kalibrační B k CDI 507 TY 27 S 008</t>
  </si>
  <si>
    <t>ZD295</t>
  </si>
  <si>
    <t>Podložka cortex 1 120 x 80 mm(2) + 60 x 40 mm(4) bal. á 6 ks 101-0000</t>
  </si>
  <si>
    <t>ZB297</t>
  </si>
  <si>
    <t>Podložka cortex 20 12 x 160 mm bal. á 2 ks ZP-103-0116 (pův.k.č.103011664252)</t>
  </si>
  <si>
    <t>ZM096</t>
  </si>
  <si>
    <t>PoduĹˇka adhezivnĂ­ samolepĂ­cĂ­ na ÄŤiĹˇtÄ›nĂ­ koncovek nĂˇstrojĹŻ bal. Ăˇ 100 ks sterilnĂ­ AL-40</t>
  </si>
  <si>
    <t>Poduška adhezivní samolepící na čištění koncovek nástrojů bal. á 100 ks sterilní AL-40</t>
  </si>
  <si>
    <t>KH586</t>
  </si>
  <si>
    <t>polohovač Starfish EVO HP3000</t>
  </si>
  <si>
    <t>ZH760</t>
  </si>
  <si>
    <t>Popisovač na kůži sterilní, chirurgický, BLAYCO RQ-01, 13 cm, s jedním hrotem, gen. violeť + PVC pravítko 15 cm TCH02</t>
  </si>
  <si>
    <t>ZC940</t>
  </si>
  <si>
    <t>Pumpa centrifugĂˇlnĂ­ SC-050-300-000</t>
  </si>
  <si>
    <t>Pumpa centrifugální 050-300-000</t>
  </si>
  <si>
    <t>Pumpa centrifugální SC-050-300-000</t>
  </si>
  <si>
    <t>ZM305</t>
  </si>
  <si>
    <t>Punch aortální jednorázový 15 cm délka 3,6 mm bal. á 6 ks DP- 36K</t>
  </si>
  <si>
    <t>ZN401</t>
  </si>
  <si>
    <t>Punch aortální jednorázový 15 cm délka 4,0 mm bal. á 6 ks DP- 40K</t>
  </si>
  <si>
    <t>Rampa 5 kohoutĹŻ bez PVC lipidorezistentnĂ­ bal. Ăˇ 20 ks RP 5000 M</t>
  </si>
  <si>
    <t>ZG263</t>
  </si>
  <si>
    <t>RukojeĹĄ aktivnĂ­ elektrody resterizovatelnĂˇ 4,6 m kabel bal. Ăˇ 10 ks E2100</t>
  </si>
  <si>
    <t>ZG002</t>
  </si>
  <si>
    <t>SĂˇnĂ­ perikardiĂˇlnĂ­ SU 29602</t>
  </si>
  <si>
    <t>ZN855</t>
  </si>
  <si>
    <t>Sada pĹ™ipojovacĂ­ch hadic k mimotÄ›lnĂ­mu obÄ›hu - set vavd bal. Ăˇ 25 ks MEH7 4298-0</t>
  </si>
  <si>
    <t>Sada připojovacích hadic k mimotělnímu oběhu - set vavd bal. á 25 ks MEH7 4298-0</t>
  </si>
  <si>
    <t>KC602</t>
  </si>
  <si>
    <t>Sada stabilizaÄŤnĂ­ acrobat k operacĂ­m na bijĂ­cĂ­m sdci (mimotÄ›lnĂ­ obÄ›h) axius blower/mister  Ăˇ 5 ks CB-1000</t>
  </si>
  <si>
    <t>KC599</t>
  </si>
  <si>
    <t>Sada stabilizaÄŤnĂ­ acrobat k operacĂ­m na bijĂ­cĂ­m srdci (mimotÄ›lnĂ­ obÄ›h) SUV OM-9000S stabilizĂˇtor</t>
  </si>
  <si>
    <t>KC600</t>
  </si>
  <si>
    <t>Sada stabilizaÄŤnĂ­ acrobat k operacĂ­m na bijĂ­cĂ­m srdci (mimotÄ›lnĂ­ obÄ›h) SUV sada XP-5000 polohovaÄŤ</t>
  </si>
  <si>
    <t>Sada stabilizaÄŤnĂ­ Starfish EVO HP3000</t>
  </si>
  <si>
    <t>Sada stabilizační acrobat k operacím na bijícím sdci (mimotělní oběh) axius blower/mister  á 5 ks CB-1000</t>
  </si>
  <si>
    <t>Sada stabilizační acrobat k operacím na bijícím srdci (mimotělní oběh) SUV OM-9000S stabilizátor</t>
  </si>
  <si>
    <t>Sada stabilizační acrobat k operacím na bijícím srdci (mimotělní oběh) SUV sada XP-5000 polohovač</t>
  </si>
  <si>
    <t>Sada stabilizační Starfish EVO HP3000</t>
  </si>
  <si>
    <t>Sání perikardiální SU 29602</t>
  </si>
  <si>
    <t>ZB240</t>
  </si>
  <si>
    <t>Sání perikardiální-dlp pericardial jumps 12010</t>
  </si>
  <si>
    <t>ZB532</t>
  </si>
  <si>
    <t>Senzor level 95133 bal. á 100 ks SC-23-27-41</t>
  </si>
  <si>
    <t>KG695</t>
  </si>
  <si>
    <t>set hadicovĂ˝ pro mimotÄ›lnĂ­ obÄ›h pro kardioplegii LGTMEH32780</t>
  </si>
  <si>
    <t>set hadicový pro mimotělní oběh pro kardioplegii LGTMEH32780</t>
  </si>
  <si>
    <t>KI533</t>
  </si>
  <si>
    <t>Set perfuznĂ­ kardioplegickĂ˝ Myotherm XP( M423002A)  M423002B</t>
  </si>
  <si>
    <t>Set perfuzní kardioplegický Myotherm XP( M423002A)  M423002B</t>
  </si>
  <si>
    <t>ZQ879</t>
  </si>
  <si>
    <t>Set pro regionální anestezii Perifix Proset  1, bal. á 10 setů 4453751</t>
  </si>
  <si>
    <t>ZC596</t>
  </si>
  <si>
    <t>Sonda do koronárních tepen 1,00 mm 007603</t>
  </si>
  <si>
    <t>ZF561</t>
  </si>
  <si>
    <t>Sonda do koronárních tepen 1,50 mm 45 cm 7604</t>
  </si>
  <si>
    <t>KL554</t>
  </si>
  <si>
    <t>sonda kryoablaÄŤnĂ­ Cardioblade CryoFflex 10 S ke generĂˇtoru CryoFlex Panel 65CS1  60SF3</t>
  </si>
  <si>
    <t>KL359</t>
  </si>
  <si>
    <t>Sonda kryoablační Cardioblade CryoFflex 10 ke generátoru CryoFlex Panel 65CS1 60SF2-005</t>
  </si>
  <si>
    <t>KH443</t>
  </si>
  <si>
    <t>Sonda kryoablační Cardioblade CryoFflex 60 CM1 ke generátoru CryoFlex Panel 65CS1 60CM1-005</t>
  </si>
  <si>
    <t>ZJ746</t>
  </si>
  <si>
    <t>Spojka 3/8 - 1/4 bal. á 25 ks MEGK1H4300</t>
  </si>
  <si>
    <t>ZM723</t>
  </si>
  <si>
    <t>Spojka 3/8 - 3/8 - 3/8 bal. Ăˇ 25 ks MEYK1H4440</t>
  </si>
  <si>
    <t>ZM727</t>
  </si>
  <si>
    <t>Spojka 3/8 - 3/8 s luerem bal. á 25 ks MEGK3H4400</t>
  </si>
  <si>
    <t>ZB323</t>
  </si>
  <si>
    <t>Spojka Dideco D652 RAC. 1/4+L.L. SC-05250</t>
  </si>
  <si>
    <t>ZM600</t>
  </si>
  <si>
    <t>Spojka flovac žlutá 000-036-102</t>
  </si>
  <si>
    <t>ZE538</t>
  </si>
  <si>
    <t>Spojka Megkof 1/4-1/4 3300</t>
  </si>
  <si>
    <t>KH172</t>
  </si>
  <si>
    <t>spojka Retroguard 3/8 x 3/8 718828200002</t>
  </si>
  <si>
    <t>ZJ573</t>
  </si>
  <si>
    <t>Spojka symetrická 7,7 mm 75103</t>
  </si>
  <si>
    <t>Spojka symetrickĂˇ 7,7 mm 75103</t>
  </si>
  <si>
    <t>ZL515</t>
  </si>
  <si>
    <t>Spojka Y 1/2-3/8-3/8 á 25 ks MEYK1H5440</t>
  </si>
  <si>
    <t>ZF090</t>
  </si>
  <si>
    <t>Stapler koĹľnĂ­ 35 svorek Ăˇ 6 ks 783100</t>
  </si>
  <si>
    <t>Stapler kožní 35 svorek á 6 ks 783100</t>
  </si>
  <si>
    <t>ZF186</t>
  </si>
  <si>
    <t>Stříkačka janett 2-dílná 150 ml vyplachovací balená 08151</t>
  </si>
  <si>
    <t>ZD492</t>
  </si>
  <si>
    <t>Svěrka držáku flovac-plast 100 11-5122 (230-500)</t>
  </si>
  <si>
    <t>ZP462</t>
  </si>
  <si>
    <t>Svorka preparační Kelly GEMINI zahnutá 230mm BJ104R</t>
  </si>
  <si>
    <t>KH584</t>
  </si>
  <si>
    <t>systĂ©m tkĂˇĹovĂ˝ stabilizaÄŤnĂ­ Octopus Evolution  AS  Tissue Stabilizer TS2500</t>
  </si>
  <si>
    <t>ZB932</t>
  </si>
  <si>
    <t>Systém cpap valve aproximate 85006 X5 bal. á 5 ks 125-20</t>
  </si>
  <si>
    <t>systém tkáňový stabilizační Octopus Evolution  AS  Tissue Stabilizer TS2500</t>
  </si>
  <si>
    <t>ZB450</t>
  </si>
  <si>
    <t>Vak na transfuzi bal. á 40 ks (TGR0592) PS111EA</t>
  </si>
  <si>
    <t>ZB964</t>
  </si>
  <si>
    <t>Výplň pro chir. svorky 86 mm, pár č.6 DSAFE86</t>
  </si>
  <si>
    <t>ZD405</t>
  </si>
  <si>
    <t>Výplň pro chir. svorky typ JAW pár č.6 DSAFE61</t>
  </si>
  <si>
    <t>ZavadÄ›ÄŤ trach. rourek pro TR stĹ™ednĂ­ 5,0 - 8,0 mm Ăˇ 10 ks 100/120/200</t>
  </si>
  <si>
    <t>ZE582</t>
  </si>
  <si>
    <t>Zavaděč perkutánní set 6Fr bal. á 10 ks IK-09600</t>
  </si>
  <si>
    <t>Zavaděč trach. rourek pro TR střední 5,0 - 8,0 mm á 10 ks 100/120/200</t>
  </si>
  <si>
    <t>ZJ278</t>
  </si>
  <si>
    <t>Zkumavka PP 10 ml sterilní bal. á 200 ks FLME21150</t>
  </si>
  <si>
    <t>Zkumavka s mediem+ flovakovanĂ˝ tampon eSwab rĹŻĹľovĂ˝ nos,krk,vagina,koneÄŤnĂ­k,rĂˇny,fekĂˇlnĂ­ vzo) 490CE.A</t>
  </si>
  <si>
    <t>ZA244</t>
  </si>
  <si>
    <t>Oxygenátor set hemofiltrační krevní koncentrátor incl. BC 140 plus bal. á 10 ks P-0400 JH10.05142</t>
  </si>
  <si>
    <t>ZM239</t>
  </si>
  <si>
    <t>Set ECMO zaváděcí perkutální arteriální PIK150 JH104.7385</t>
  </si>
  <si>
    <t>ZK337</t>
  </si>
  <si>
    <t>Set procedure TX175 04256</t>
  </si>
  <si>
    <t>ZN522</t>
  </si>
  <si>
    <t>Set rouĹˇkovacĂ­ kardio ICHS 97069730</t>
  </si>
  <si>
    <t>ZN523</t>
  </si>
  <si>
    <t>Set rouĹˇkovacĂ­ revize + chlopeĹ 97069729</t>
  </si>
  <si>
    <t>Set rouškovací kardio ICHS 97069730</t>
  </si>
  <si>
    <t>Set rouškovací revize + chlopeň 97069729</t>
  </si>
  <si>
    <t>ZK338</t>
  </si>
  <si>
    <t>Set sequestration X 04015</t>
  </si>
  <si>
    <t>ZE557</t>
  </si>
  <si>
    <t>Set zavĂˇdÄ›cĂ­ perkutĂˇlnĂ­ arteriĂˇlnĂ­ fem-flex Ăˇ 5 ks PIKA</t>
  </si>
  <si>
    <t>Set zaváděcí perkutální arteriální fem-flex á 5 ks PIKA</t>
  </si>
  <si>
    <t>ZE558</t>
  </si>
  <si>
    <t>Set zaváděcí perkutální venózní fem-flex á 5 ks PIKV</t>
  </si>
  <si>
    <t>ZA870</t>
  </si>
  <si>
    <t>Souprava odsávací zahnutá Yankauer bez kontroly vakua bal. á 100 ks 34092182, 184</t>
  </si>
  <si>
    <t>50115064</t>
  </si>
  <si>
    <t>ZPr - šicí materiál (Z529)</t>
  </si>
  <si>
    <t>ZI869</t>
  </si>
  <si>
    <t>Ĺ itĂ­ cardioflon 2/0 bal. Ăˇ 24 ks 91R30A</t>
  </si>
  <si>
    <t>ZI468</t>
  </si>
  <si>
    <t>Ĺ itĂ­ cardioflon 3/0 bal. Ăˇ 24 ks 19R20A</t>
  </si>
  <si>
    <t>ZJ183</t>
  </si>
  <si>
    <t>Ĺ itĂ­ optime 0 koĹľnĂ­ bal. Ăˇ 36 ks 18S35F</t>
  </si>
  <si>
    <t>ZJ181</t>
  </si>
  <si>
    <t>Ĺ itĂ­ optime 2/0 koĹľnĂ­ bal. Ăˇ 36 ks 18S30K</t>
  </si>
  <si>
    <t>ZK452</t>
  </si>
  <si>
    <t>Ĺ itĂ­ optime 3/0 bal. Ăˇ 36 ks 18S20K</t>
  </si>
  <si>
    <t>ZJ662</t>
  </si>
  <si>
    <t>Ĺ itĂ­ optime 3/0 bal. Ăˇ 36 ks 18S20M</t>
  </si>
  <si>
    <t>ZH325</t>
  </si>
  <si>
    <t>Ĺ itĂ­ polytresse 0 bal. Ăˇ 24 ks 91R35A</t>
  </si>
  <si>
    <t>ZE694</t>
  </si>
  <si>
    <t>Ĺ itĂ­ polytresse 2 vlĂˇkno 250 cm bal. Ăˇ 24 ks 91R50A</t>
  </si>
  <si>
    <t>ZB150</t>
  </si>
  <si>
    <t>Ĺ itĂ­ premicron Z/B 2/0 bal. Ăˇ 24 ks B0027711</t>
  </si>
  <si>
    <t>ZB149</t>
  </si>
  <si>
    <t>Ĺ itĂ­ premicron Z/B 2/0 bal. Ăˇ 24 ks B0027720</t>
  </si>
  <si>
    <t>ZB609</t>
  </si>
  <si>
    <t>Ĺ itĂ­ premicron zelenĂ˝ 2/0 (3) bal. Ăˇ 36 ks C0026026</t>
  </si>
  <si>
    <t>ZB608</t>
  </si>
  <si>
    <t>Ĺ itĂ­ premicron zelenĂ˝ 2/0 (3) bal. Ăˇ 36 ks C0026057</t>
  </si>
  <si>
    <t>ZB145</t>
  </si>
  <si>
    <t>Ĺ itĂ­ premicron zelenĂ˝ 3/0 (2) bal. Ăˇ 36 ks C0026815</t>
  </si>
  <si>
    <t>ZB981</t>
  </si>
  <si>
    <t>Ĺ itĂ­ premicron zelenĂ˝ 3/0 (2) bal. Ăˇ 36 ks C0026905</t>
  </si>
  <si>
    <t>ZQ194</t>
  </si>
  <si>
    <t>Ĺ itĂ­ premicron zelenĂ˝/ bĂ­lĂ˝ 2/0  8 x 90 cm 2 x HR26 bal. Ăˇ 6 ks M0027713</t>
  </si>
  <si>
    <t>ZB282</t>
  </si>
  <si>
    <t>Ĺ itĂ­ prolene bl 2-0 bal. Ăˇ 12 ks W8843</t>
  </si>
  <si>
    <t>ZB280</t>
  </si>
  <si>
    <t>Ĺ itĂ­ prolene bl 2-0 bal. Ăˇ 12 ks W8937</t>
  </si>
  <si>
    <t>ZB617</t>
  </si>
  <si>
    <t>Ĺ itĂ­ prolene bl 4-0 bal. Ăˇ 12 ks W8761</t>
  </si>
  <si>
    <t>ZB718</t>
  </si>
  <si>
    <t>Ĺ itĂ­ prolene bl 4-0 bal. Ăˇ 12 ks W8840</t>
  </si>
  <si>
    <t>ZA249</t>
  </si>
  <si>
    <t>Ĺ itĂ­ prolene bl 5-0 bal. Ăˇ 12 ks W8556</t>
  </si>
  <si>
    <t>ZF429</t>
  </si>
  <si>
    <t>Ĺ itĂ­ prolene bl 5-0 bal. Ăˇ 12 ks W8710</t>
  </si>
  <si>
    <t>ZH803</t>
  </si>
  <si>
    <t>Ĺ itĂ­ prolene bl 6-0 bal. Ăˇ 12 ks W8597</t>
  </si>
  <si>
    <t>ZA866</t>
  </si>
  <si>
    <t>Ĺ itĂ­ prolene bl 6-0 bal. Ăˇ 12 ks W8802</t>
  </si>
  <si>
    <t>ZB593</t>
  </si>
  <si>
    <t>Ĺ itĂ­ prolene bl 6-0 bal. Ăˇ 36 ks 8711H</t>
  </si>
  <si>
    <t>ZB537</t>
  </si>
  <si>
    <t>Ĺ itĂ­ prolene bl 7-0 bal. Ăˇ 36 ks EH8020H</t>
  </si>
  <si>
    <t>ZB287</t>
  </si>
  <si>
    <t>Ĺ itĂ­ prolene bl 8-0 bal. Ăˇ 12 ks W2777</t>
  </si>
  <si>
    <t>ZP940</t>
  </si>
  <si>
    <t>Ĺ itĂ­ Prolene Hemo Blu 4-0 90 cm 2 x SH-1 HS bal. Ăˇ 36 ks HS6855H</t>
  </si>
  <si>
    <t>ZQ874</t>
  </si>
  <si>
    <t>Ĺ itĂ­ Prolene Hemo Blu 4-0 90 cm 2 x SH-2 HS bal. Ăˇ 36 ks HS6861H</t>
  </si>
  <si>
    <t>ZP941</t>
  </si>
  <si>
    <t>Ĺ itĂ­ Prolene Hemo Blu 5-0 75 cm RB-1 HS bal. Ăˇ 36 ks HS6856H</t>
  </si>
  <si>
    <t>ZP939</t>
  </si>
  <si>
    <t>Ĺ itĂ­ seracor 2/0 2x HR-17, 8 x 90 cm bal. Ăˇ 6 ks HN1Q</t>
  </si>
  <si>
    <t>ZB165</t>
  </si>
  <si>
    <t>Ĺ itĂ­ steelex elec elektroda 3/0 (2) Ăˇ 36 ks C0992070</t>
  </si>
  <si>
    <t>Šití cardioflon 2/0 bal. á 24 ks 91R30A</t>
  </si>
  <si>
    <t>Šití cardioflon 3/0 bal. á 24 ks 19R20A</t>
  </si>
  <si>
    <t>ZA911</t>
  </si>
  <si>
    <t>Šití dafilon modrý 2/0 (3) bal. á 36 ks C0932477</t>
  </si>
  <si>
    <t>ZD222</t>
  </si>
  <si>
    <t>Šití dafilon modrý 3/0 (2) bal. á 36 ks C0932469</t>
  </si>
  <si>
    <t>ZB033</t>
  </si>
  <si>
    <t>Šití dafilon modrý 3/0 (2) bal. á 36 ks C0935468</t>
  </si>
  <si>
    <t>ZE343</t>
  </si>
  <si>
    <t>Šití gore-tex suture á 12 ks N-3202A</t>
  </si>
  <si>
    <t>ZI467</t>
  </si>
  <si>
    <t>Šití monoplus fialový 1 (4) bal. á 24 ks B0024091</t>
  </si>
  <si>
    <t>Šití optime 0 kožní bal. á 36 ks 18S35F</t>
  </si>
  <si>
    <t>ZJ325</t>
  </si>
  <si>
    <t>Šití optime 2/0 bal. á 36 ks 18G30H</t>
  </si>
  <si>
    <t>ZJ660</t>
  </si>
  <si>
    <t>Šití optime 2/0 bal. á 36 ks 18S30S</t>
  </si>
  <si>
    <t>Šití optime 3/0 bal. á 36 ks 18S20K</t>
  </si>
  <si>
    <t>Šití optime 3/0 bal. á 36 ks 18S20M</t>
  </si>
  <si>
    <t>ZJ661</t>
  </si>
  <si>
    <t>Šití optime 3/0 bal. á 36 ks 18S20N</t>
  </si>
  <si>
    <t>Šití polytresse 0 bal. á 24 ks 91R35A</t>
  </si>
  <si>
    <t>Šití polytresse 2 vlákno 250 cm bal. á 24 ks 91R50A</t>
  </si>
  <si>
    <t>ZI466</t>
  </si>
  <si>
    <t>Šití premicron bal. á 36 ks + podložka teflonová 6 x 3 mm C0027995</t>
  </si>
  <si>
    <t>ZM718</t>
  </si>
  <si>
    <t>Šití premicron Z/B 2/0 (3) bal. á 6 ks M0027756</t>
  </si>
  <si>
    <t>Šití premicron Z/B 2/0 bal. á 24 ks B0027711</t>
  </si>
  <si>
    <t>Šití premicron Z/B 2/0 bal. á 24 ks B0027720</t>
  </si>
  <si>
    <t>Šití premicron zelený 2/0 (3) bal. á 36 ks C0026026</t>
  </si>
  <si>
    <t>Šití premicron zelený 2/0 (3) bal. á 36 ks C0026057</t>
  </si>
  <si>
    <t>ZB700</t>
  </si>
  <si>
    <t>Šití premicron zelený 2/0 (3) bal. á 36 ks C0026906</t>
  </si>
  <si>
    <t>ZB610</t>
  </si>
  <si>
    <t>Šití premicron zelený 3/0 (2) bal. á 36 ks C0026005</t>
  </si>
  <si>
    <t>Šití premicron zelený 3/0 (2) bal. á 36 ks C0026815</t>
  </si>
  <si>
    <t>ZQ193</t>
  </si>
  <si>
    <t>Šití premicron zelený/ bílý 2/0  8 x 75 cm 2 x HR17 bal. á 6 ks M0027775</t>
  </si>
  <si>
    <t>Šití premicron zelený/ bílý 2/0  8 x 90 cm 2 x HR26 bal. á 6 ks M0027713</t>
  </si>
  <si>
    <t>Šití prolene bl 2-0 bal. á 12 ks W8937</t>
  </si>
  <si>
    <t>Šití prolene bl 4-0 bal. á 12 ks W8761</t>
  </si>
  <si>
    <t>ZB717</t>
  </si>
  <si>
    <t>Šití prolene bl 4-0 bal. á 12 ks W8845</t>
  </si>
  <si>
    <t>ZM716</t>
  </si>
  <si>
    <t>Šití prolene bl 4-0 s 20j VISI Black bal. á 12 ks W8340</t>
  </si>
  <si>
    <t>ZM717</t>
  </si>
  <si>
    <t>Šití prolene bl 4-0 s 26j VISI Black bal. á 12 ks W8355</t>
  </si>
  <si>
    <t>Šití prolene bl 5-0 bal. á 12 ks W8556</t>
  </si>
  <si>
    <t>Šití prolene bl 5-0 bal. á 12 ks W8710</t>
  </si>
  <si>
    <t>ZA853</t>
  </si>
  <si>
    <t>Šití prolene bl 5-0 bal. á 12 ks W8830</t>
  </si>
  <si>
    <t>ZH802</t>
  </si>
  <si>
    <t>Šití prolene bl 5-0 bal. á 36 ks 8580H</t>
  </si>
  <si>
    <t>Šití prolene bl 6-0 bal. á 12 ks W8597</t>
  </si>
  <si>
    <t>ZB285</t>
  </si>
  <si>
    <t>Šití prolene bl 6-0 bal. á 12 ks W8814</t>
  </si>
  <si>
    <t>Šití prolene bl 6-0 bal. á 36 ks 8711H</t>
  </si>
  <si>
    <t>Šití prolene bl 7-0 bal. á 36 ks EH8020H</t>
  </si>
  <si>
    <t>Šití prolene bl 8-0 bal. á 12 ks W2777</t>
  </si>
  <si>
    <t>ZB909</t>
  </si>
  <si>
    <t>Šití prolene bl 8-0 bal. á 12 ks W8703</t>
  </si>
  <si>
    <t>Šití Prolene Hemo Blu 4-0 90 cm 2 x SH-1 HS bal. á 36 ks HS6855H</t>
  </si>
  <si>
    <t>Šití Prolene Hemo Blu 4-0 90 cm 2 x SH-2 HS bal. á 36 ks HS6861H</t>
  </si>
  <si>
    <t>Šití Prolene Hemo Blu 5-0 75 cm RB-1 HS bal. á 36 ks HS6856H</t>
  </si>
  <si>
    <t>ZA959</t>
  </si>
  <si>
    <t>Šití safil fialový 3/0 (2) bal. á 36 ks C1048241</t>
  </si>
  <si>
    <t>Šití seracor 2/0 2x HR-17, 8 x 90 cm bal. á 6 ks HN1Q</t>
  </si>
  <si>
    <t>ZB866</t>
  </si>
  <si>
    <t>Šití steel 7 - drát ocelový bal. á 12 ks M624G</t>
  </si>
  <si>
    <t>Šití steelex elec elektroda 3/0 (2) á 36 ks C0992070</t>
  </si>
  <si>
    <t>ZB490</t>
  </si>
  <si>
    <t>Jehla chirurgická 0,6 x 22 Pb6</t>
  </si>
  <si>
    <t>ZB168</t>
  </si>
  <si>
    <t>Jehla chirurgická 0,9 x 36 B10</t>
  </si>
  <si>
    <t>ZB996</t>
  </si>
  <si>
    <t>Jehla chirurgická 0,9 x 40 B9</t>
  </si>
  <si>
    <t>ZA360</t>
  </si>
  <si>
    <t>Jehla sterican 0,5 x 25 mm oranĹľovĂˇ 9186158</t>
  </si>
  <si>
    <t>Jehla sterican 0,5 x 25 mm oranžová 9186158</t>
  </si>
  <si>
    <t>ZQ555</t>
  </si>
  <si>
    <t>Jehla Ultraplex 360, 22G, 0,70 x 80 mm bal. á 25 ks 4892608-01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</si>
  <si>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</si>
  <si>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</si>
  <si>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</si>
  <si>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</si>
  <si>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</si>
  <si>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</si>
  <si>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</si>
  <si>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</si>
  <si>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</si>
  <si>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</si>
  <si>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</si>
  <si>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</si>
  <si>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</si>
  <si>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</si>
  <si>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</si>
  <si>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</si>
  <si>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</si>
  <si>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</si>
  <si>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</si>
  <si>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Rukavice operační latex bez pudru chlorované sterilní ansell gammex PF sensitive  vel. 6,0 bal. á 50 párů 330051060</t>
  </si>
  <si>
    <t>Rukavice operační latex bez pudru chlorované sterilní ansell gammex PF sensitive vel. 6,5 bal. á 50 párů 330051065</t>
  </si>
  <si>
    <t>Rukavice operační latex bez pudru chlorované sterilní ansell gammex PF sensitive vel. 7,0 bal. á 50 párů 330051070</t>
  </si>
  <si>
    <t>Rukavice operační latex bez pudru chlorované sterilní ansell gammex PF sensitive vel. 7,5 bal. á 50 párů 330051075</t>
  </si>
  <si>
    <t>Rukavice operační latex bez pudru chlorované sterilní ansell gammex PF sensitive vel. 8,0 bal. á 50 párů 330051080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</si>
  <si>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</si>
  <si>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</si>
  <si>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</si>
  <si>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8,5 330048085</t>
  </si>
  <si>
    <t>Rukavice operační latex bez pudru sterilní  PF ansell gammex vel.7,5 330048075</t>
  </si>
  <si>
    <t>KK011</t>
  </si>
  <si>
    <t>absorbér Cytosorb 1500-0100-11</t>
  </si>
  <si>
    <t>KK013</t>
  </si>
  <si>
    <t>absorbér Cytosorb 1500-1100-11</t>
  </si>
  <si>
    <t>KK008</t>
  </si>
  <si>
    <t>absorbér Cytosorb 300 ml 30-0021</t>
  </si>
  <si>
    <t>KK009</t>
  </si>
  <si>
    <t>Cytosorb adsorbĂ©r 1500-0300-11</t>
  </si>
  <si>
    <t>Cytosorb adsorbĂ©r 1500-1100-11</t>
  </si>
  <si>
    <t>Cytosorb adsorbĂ©r 300 ml 30-0021</t>
  </si>
  <si>
    <t>Katetr arteriĂˇlnĂ­ 20 G/1,1 x 45 mm bal. Ăˇ 25 ks 682245</t>
  </si>
  <si>
    <t>ZA199</t>
  </si>
  <si>
    <t>Katetr CVC 3 lumen 7 Fr x 16 cm bal. á 5 ks NM-22703</t>
  </si>
  <si>
    <t>Katetr CVC 3 lumen 7 Fr x 16 cm bal. Ăˇ 5 ks NM-22703</t>
  </si>
  <si>
    <t>ZC615</t>
  </si>
  <si>
    <t>Katetr CVC 3 lumen 7 Fr x 20 cm certofix trio V720 s antimikr.úpravou bal. á 10 ks 4163214P-07</t>
  </si>
  <si>
    <t>ZC630</t>
  </si>
  <si>
    <t>Katetr CVC 3 lumen 8,5 Fr x 16 cm bal. á 5 ks NM-12853</t>
  </si>
  <si>
    <t>Katetr CVC 3 lumen 8,5 Fr x 16 cm bal. Ăˇ 5 ks NM-12853</t>
  </si>
  <si>
    <t>ZA232</t>
  </si>
  <si>
    <t>Katetr fogarty okluzní 80 cm, 14F 62080814F</t>
  </si>
  <si>
    <t>ZH963</t>
  </si>
  <si>
    <t>Katetr fogarty okluzní 80 cm, 22F 62080822F</t>
  </si>
  <si>
    <t>ZM843</t>
  </si>
  <si>
    <t>Katetr hrudní bez trokaru 28/9,3 bal. á 25 ks 21028</t>
  </si>
  <si>
    <t>ZM844</t>
  </si>
  <si>
    <t>Katetr hrudní bez trokaru 30/10,0 bal. á 25 ks 21030</t>
  </si>
  <si>
    <t>ZB485</t>
  </si>
  <si>
    <t>Katetr radioablaÄŤnĂ­ AT-OLL2</t>
  </si>
  <si>
    <t>Katetr radioablační AT-OLL2</t>
  </si>
  <si>
    <t>ZA211</t>
  </si>
  <si>
    <t>oběh mimotělní Shunt sensor k monitoru krevních plynů CDI (čidlo pro CDI500) 510H</t>
  </si>
  <si>
    <t>KG690</t>
  </si>
  <si>
    <t>set pro endoskopickĂ˝ odbÄ›r ĹľilnĂ­ho ĹˇtÄ›pu vasoview hemopro pro by-pass ous C-VH-3000-W</t>
  </si>
  <si>
    <t>set pro endoskopický odběr žilního štěpu vasoview hemopro pro by-pass ous C-VH-3000-W</t>
  </si>
  <si>
    <t>ZE312</t>
  </si>
  <si>
    <t>Shunt intrakoronĂˇrnĂ­ 1,25 mm Ăˇ 5 ks (MEDPROGRESS) 31125</t>
  </si>
  <si>
    <t>ZB325</t>
  </si>
  <si>
    <t>Shunt intrakoronĂˇrnĂ­ 1,50 mm Ăˇ 5 ks (MEDPROGRESS) 31150</t>
  </si>
  <si>
    <t>Shunt intrakoronární 1,25 mm á 5 ks (MEDPROGRESS) 31125</t>
  </si>
  <si>
    <t>Shunt intrakoronární 1,50 mm á 5 ks (MEDPROGRESS) 31150</t>
  </si>
  <si>
    <t>KJ878</t>
  </si>
  <si>
    <t>stentgraft aortální hrudní Thoraflex vč. 4 cévních protéz na aortálním oblouku 100 mm x pr. 28 mm, protéza pr. 26 mm THP2628x100</t>
  </si>
  <si>
    <t>ZE715</t>
  </si>
  <si>
    <t>Hadice silikon 1 x 1,8 mm á 25 m MPI:880001</t>
  </si>
  <si>
    <t>ZC728</t>
  </si>
  <si>
    <t>Hadice silikon 1,5 x 3 m á 25 m 34.000.00.101</t>
  </si>
  <si>
    <t>Hadice vrapovanĂˇ bal. Ăˇ 50 m 038-01-228</t>
  </si>
  <si>
    <t>ZB916</t>
  </si>
  <si>
    <t>Okruh dĂ˝chacĂ­ anesteziologickĂ˝ univerzĂˇlnĂ­ 1,6 m 2900</t>
  </si>
  <si>
    <t>ZH789</t>
  </si>
  <si>
    <t>Okruh dýchací anesteziologický 22 mm Compact II 2 l vak 2154000</t>
  </si>
  <si>
    <t>Okruh dýchací anesteziologický univerzální 1,6 m 2900</t>
  </si>
  <si>
    <t>PĹ™evodnĂ­k tlakovĂ˝ PX2X2 dvojitĂ˝ bal. Ăˇ 8 ks T005074A</t>
  </si>
  <si>
    <t>50115080</t>
  </si>
  <si>
    <t>ZPr - staplery, extraktory, endoskop.mat. (Z523)</t>
  </si>
  <si>
    <t>KD034</t>
  </si>
  <si>
    <t>basx kit cholecystekt á 5 ks RLA004A</t>
  </si>
  <si>
    <t>ZR334</t>
  </si>
  <si>
    <t>Optika KARL STORZ HOPKINS, Ăşhel pohledu 0Â° prĹŻmÄ›r 10 mm dĂ©lka 31 cm autoklĂˇvovatelnĂˇ 26003AA</t>
  </si>
  <si>
    <t>KL434</t>
  </si>
  <si>
    <t>trokar separační bez břitu BASX prům.11 mm délka 100 mm bal á 6 ks TB11LT</t>
  </si>
  <si>
    <t>KL435</t>
  </si>
  <si>
    <t>trokar separační bez břitu BASX prům.5 mm délka 100 mm bal. á 6 ks TB5LT</t>
  </si>
  <si>
    <t>ZR390</t>
  </si>
  <si>
    <t>Fixace k CVC a PICC kateru Main Lock 1 3,1 x 7 cm NKS:90-60-81</t>
  </si>
  <si>
    <t>ZQ990</t>
  </si>
  <si>
    <t>Fixace k CVC a PICC kateru Main Lock 2 4 x 9 cm NKS:90-60-82</t>
  </si>
  <si>
    <t>ZH403</t>
  </si>
  <si>
    <t>KrytĂ­ excilon 5 x 5 cm NT i.v. s nĂˇstĹ™ihem do kĹ™Ă­Ĺľe antiseptickĂ˝ bal. Ăˇ 70 ks 7089</t>
  </si>
  <si>
    <t>ZL669</t>
  </si>
  <si>
    <t>KrytĂ­ tegaderm diamond 10,0 cm x 12,0 cm bal. Ăˇ 50 ks 1686</t>
  </si>
  <si>
    <t>KrytĂ­ tegaderm CHG 8,5 cm x 11,5 cm na CĹ˝K-antibakt. bal. Ăˇ 25 ks 1657R</t>
  </si>
  <si>
    <t>Krytí excilon 5 x 5 cm NT i.v. s nástřihem do kříže antiseptický bal. á 70 ks 7089</t>
  </si>
  <si>
    <t>Krytí tegaderm diamond 10,0 cm x 12,0 cm bal. á 50 ks 1686</t>
  </si>
  <si>
    <t>ZK474</t>
  </si>
  <si>
    <t>Rukavice operaÄŤnĂ­ latex s pudrem sterilnĂ­ ansell, vasco surgical powderet vel. 6,5 6035518 (303503)</t>
  </si>
  <si>
    <t>Rukavice operaÄŤnĂ­ latex s pudrem sterilnĂ­ ansell, vasco surgical powderet vel. 7 6035526 (303504EU)</t>
  </si>
  <si>
    <t>Rukavice operační latex s pudrem sterilní ansell, vasco surgical powderet vel. 6,5 6035518 (303503)</t>
  </si>
  <si>
    <t>ZK477</t>
  </si>
  <si>
    <t>Rukavice operační latex s pudrem sterilní ansell, vasco surgical powderet vel. 8 6035542 (303506EU)</t>
  </si>
  <si>
    <t>50115089</t>
  </si>
  <si>
    <t>ZPr - katetry PICC/MIDLINE (Z554)</t>
  </si>
  <si>
    <t>ZM985</t>
  </si>
  <si>
    <t>Fixace k CVC a PICC atraumatická GripLock bal. á 100 ks 3601CVC</t>
  </si>
  <si>
    <t>Fixace k CVC a PICC atraumatickĂˇ GripLock bal. Ăˇ 100 ks 3601CVC</t>
  </si>
  <si>
    <t>ZP291</t>
  </si>
  <si>
    <t>Katetr CVC 1 lumen 4 Fr x 20 cm midline PICC Arrow set bal. á 5 ks EU-02041-ML</t>
  </si>
  <si>
    <t>ZO846</t>
  </si>
  <si>
    <t>Katetr CVC 1 lumen 4 Fr x 40 cm PICC ARROW Interventional Radiology set tlakový EU-24041-IR</t>
  </si>
  <si>
    <t>ZQ863</t>
  </si>
  <si>
    <t>Katetr CVC 1 lumen 4 Fr x 50 cm PICC  Plan1Health vysokotlakĂ˝ set 201.60.10.14</t>
  </si>
  <si>
    <t>Katetr CVC 1 lumen 4 Fr x 50 cm PICC  Plan1Health vysokotlaký set 201.60.10.14</t>
  </si>
  <si>
    <t>ZQ179</t>
  </si>
  <si>
    <t>Katetr CVC 1 lumen 4 Fr x 50 cm PICC ARROW Interventional Radiology set tlakovĂ˝ EU-25041-IR</t>
  </si>
  <si>
    <t>Katetr CVC 1 lumen 4 Fr x 50 cm PICC ARROW Interventional Radiology set tlakový EU-25041-IR</t>
  </si>
  <si>
    <t>ZM983</t>
  </si>
  <si>
    <t>Katetr CVC 1 lumen 4 Fr x 55 cm PICC možnost vysokotlakého CT bal. á 5 ks MRCTP41024</t>
  </si>
  <si>
    <t>ZP293</t>
  </si>
  <si>
    <t>Katetr CVC 1 lumen 5 Fr x 50 cm PICC POWERPICC SOLO možnost vysokotlakého CT základní set (mikro zaváděcí příslušenství) 6195118</t>
  </si>
  <si>
    <t>ZQ864</t>
  </si>
  <si>
    <t>Katetr CVC 2 lumen 5 Fr x 50 cm PICC  Plan1Health vysokotlakĂ˝ set 201.60.10.25</t>
  </si>
  <si>
    <t>Katetr CVC 2 lumen 5 Fr x 50 cm PICC  Plan1Health vysokotlaký set 201.60.10.25</t>
  </si>
  <si>
    <t>ZP296</t>
  </si>
  <si>
    <t>Katetr CVC 2 lumen 5 Fr x 50 cm PICC POWERPICC SOLO moĹľnost vysokotlakĂ©ho CT Full tray set ( mikro zavĂˇdÄ›cĂ­ pĹ™Ă­sluĹˇenstvĂ­ a rouĹˇkovĂˇnĂ­) 6295108</t>
  </si>
  <si>
    <t>ZP969</t>
  </si>
  <si>
    <t>Katetr CVC 2 lumen 5 FR x 55 cm PICC MEDCOMP možnost vysokotlakého CT 5 ml/s s tkáňovým lepidlem fixací SECURACATH a katerizačním setem MRCTP52024SGR</t>
  </si>
  <si>
    <t>ZO026</t>
  </si>
  <si>
    <t>Katetr CVC 2 lumen 5 Fr x 55 cm PICC MSB set. EU-25552-HPMSB</t>
  </si>
  <si>
    <t>ZK434</t>
  </si>
  <si>
    <t>Katetr CVC PICC bal. á 5 ks EU-25552-HP</t>
  </si>
  <si>
    <t>ZP970</t>
  </si>
  <si>
    <t>Krytí tegaderm PICC/CVC fixační prostředek+ tegaderm CHG s chlorhexidin glukonátem 1877R-2100</t>
  </si>
  <si>
    <t>ZQ367</t>
  </si>
  <si>
    <t>Set rouĹˇkovacĂ­ PICC Combiset CĹ˝K s celotÄ›lovou rouĹˇkou (HARTMANN) bal. Ăˇ 5 ks 2375031</t>
  </si>
  <si>
    <t>Set rouškovací PICC Combiset CŽK s celotělovou rouškou (HARTMANN) bal. á 5 ks 2375031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</si>
  <si>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</si>
  <si>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</si>
  <si>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</si>
  <si>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</si>
  <si>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</si>
  <si>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</si>
  <si>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</si>
  <si>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</si>
  <si>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</si>
  <si>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</si>
  <si>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</si>
  <si>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</si>
  <si>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</si>
  <si>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</si>
  <si>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</si>
  <si>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</si>
  <si>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</si>
  <si>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</si>
  <si>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</si>
  <si>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</si>
  <si>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</si>
  <si>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</si>
  <si>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</si>
  <si>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</si>
  <si>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</si>
  <si>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</si>
  <si>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107 - Pracoviště kardiologie</t>
  </si>
  <si>
    <t>505 - Pracoviště kardiochirurgie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</si>
  <si>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</si>
  <si>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</si>
  <si>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</si>
  <si>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</si>
  <si>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</si>
  <si>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</si>
  <si>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Čechová Ivana</t>
  </si>
  <si>
    <t>Daniš Lukáš</t>
  </si>
  <si>
    <t>Hájek Roman</t>
  </si>
  <si>
    <t>Klváček Aleš</t>
  </si>
  <si>
    <t>Maderová Kateřina</t>
  </si>
  <si>
    <t>Vindiš David</t>
  </si>
  <si>
    <t>Zdravotní výkony vykázané na pracovišti v rámci ambulantní péče dle lékařů *</t>
  </si>
  <si>
    <t>06</t>
  </si>
  <si>
    <t>107</t>
  </si>
  <si>
    <t>1</t>
  </si>
  <si>
    <t>0000502</t>
  </si>
  <si>
    <t>MESOCAIN 1%</t>
  </si>
  <si>
    <t>V</t>
  </si>
  <si>
    <t>09511</t>
  </si>
  <si>
    <t>MINIMÁLNÍ KONTAKT LÉKAŘE S PACIENTEM</t>
  </si>
  <si>
    <t>09551</t>
  </si>
  <si>
    <t>SIGNÁLNÍ VÝKON - INFORMACE O VYDÁNÍ ROZHODNUTÍ O U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</si>
  <si>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</si>
  <si>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</si>
  <si>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</si>
  <si>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</si>
  <si>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</si>
  <si>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</si>
  <si>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</si>
  <si>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</si>
  <si>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</si>
  <si>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</si>
  <si>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</si>
  <si>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</si>
  <si>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17271</t>
  </si>
  <si>
    <t>VYSOCE SPECIALIZOVANÉ ECHOKARDIOGRAFICKÉ VYŠETŘENÍ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</si>
  <si>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</si>
  <si>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</si>
  <si>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</si>
  <si>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</si>
  <si>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</si>
  <si>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</si>
  <si>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</si>
  <si>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</si>
  <si>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</si>
  <si>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</si>
  <si>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</si>
  <si>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</si>
  <si>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</si>
  <si>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</si>
  <si>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</si>
  <si>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</si>
  <si>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</si>
  <si>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</si>
  <si>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</si>
  <si>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</si>
  <si>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17244</t>
  </si>
  <si>
    <t>24-HODINOVÉ TELEMETRICKÉ SLEDOVÁNÍ MIMO JIP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</si>
  <si>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</si>
  <si>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</si>
  <si>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</si>
  <si>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</si>
  <si>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</si>
  <si>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</si>
  <si>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3</t>
  </si>
  <si>
    <t>0141578</t>
  </si>
  <si>
    <t>KATETR CENTRÁLNÍ VENÓZNÍ PERIFERNÍ POWERPICC, POWE</t>
  </si>
  <si>
    <t>0047202</t>
  </si>
  <si>
    <t>KATETR CENTRÁLNÍ VENÓZNI PICC ARROW PRESSURE INJEC</t>
  </si>
  <si>
    <t>0194227</t>
  </si>
  <si>
    <t>KATÉTR CENTRÁLNÍ VENÓZNÍ - HEALTHPICC</t>
  </si>
  <si>
    <t>11140</t>
  </si>
  <si>
    <t xml:space="preserve">ZAVEDENÍ PERIFERNĚ ZAVEDENÉHO CENTRÁLNÍHO KATETRU 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</si>
  <si>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</si>
  <si>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</si>
  <si>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</si>
  <si>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</si>
  <si>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</si>
  <si>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</si>
  <si>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</si>
  <si>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>57243</t>
  </si>
  <si>
    <t>HRUDNÍ PUNKCE</t>
  </si>
  <si>
    <t>09239</t>
  </si>
  <si>
    <t>SUTURA RÁNY A PODKOŽÍ DO 5 CM</t>
  </si>
  <si>
    <t>51811</t>
  </si>
  <si>
    <t>INCIZE A DRENÁŽ ABSCESU NEBO HEMATOMU</t>
  </si>
  <si>
    <t>55021</t>
  </si>
  <si>
    <t>KOMPLEXNÍ VYŠETŘENÍ KARDIOCHIRURGEM</t>
  </si>
  <si>
    <t>55022</t>
  </si>
  <si>
    <t>CÍLENÉ VYŠETŘENÍ KARDIOCHIRURGEM</t>
  </si>
  <si>
    <t>708</t>
  </si>
  <si>
    <t>0193644</t>
  </si>
  <si>
    <t>KATÉTR CENTRÁLNÍ IMPLANTABILNÍ DLOUHODOBÝ PICC</t>
  </si>
  <si>
    <t>0141579</t>
  </si>
  <si>
    <t>0193218</t>
  </si>
  <si>
    <t>78850</t>
  </si>
  <si>
    <t>IMPLANTACE PORTU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</si>
  <si>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</si>
  <si>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</si>
  <si>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</si>
  <si>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</si>
  <si>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</si>
  <si>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</si>
  <si>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</si>
  <si>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</si>
  <si>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</si>
  <si>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</si>
  <si>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</si>
  <si>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</si>
  <si>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</si>
  <si>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</si>
  <si>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</si>
  <si>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</si>
  <si>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</si>
  <si>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</si>
  <si>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</si>
  <si>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</si>
  <si>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</si>
  <si>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</si>
  <si>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</si>
  <si>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59 - IPCHO: Oddělení int. péče chirurg. oborů</t>
  </si>
  <si>
    <t>01</t>
  </si>
  <si>
    <t>0141580</t>
  </si>
  <si>
    <t>02</t>
  </si>
  <si>
    <t>0151478</t>
  </si>
  <si>
    <t>SADA PRO OPERACI DLE LONGA VČ. STAPLERU</t>
  </si>
  <si>
    <t>0194228</t>
  </si>
  <si>
    <t>03</t>
  </si>
  <si>
    <t>04</t>
  </si>
  <si>
    <t>0094019</t>
  </si>
  <si>
    <t>KATETR IMPLANTABILNÍ PRO-PICC</t>
  </si>
  <si>
    <t>05</t>
  </si>
  <si>
    <t>07</t>
  </si>
  <si>
    <t>08</t>
  </si>
  <si>
    <t>10</t>
  </si>
  <si>
    <t>11</t>
  </si>
  <si>
    <t>12</t>
  </si>
  <si>
    <t>13</t>
  </si>
  <si>
    <t>16</t>
  </si>
  <si>
    <t>17</t>
  </si>
  <si>
    <t>20</t>
  </si>
  <si>
    <t>21</t>
  </si>
  <si>
    <t>09225</t>
  </si>
  <si>
    <t>KANYLACE CENTRÁLNÍ ŽÍLY ZA KONTROLY CELKOVÉHO STAV</t>
  </si>
  <si>
    <t>25</t>
  </si>
  <si>
    <t>26</t>
  </si>
  <si>
    <t>30</t>
  </si>
  <si>
    <t>31</t>
  </si>
  <si>
    <t>32</t>
  </si>
  <si>
    <t>17233</t>
  </si>
  <si>
    <t>DOČASNÁ SRDEČNÍ STIMULACE</t>
  </si>
  <si>
    <t>17303</t>
  </si>
  <si>
    <t>PRAVOSTRANNÁ KATETRIZACE SRDEČNÍ MIMO KATETRIZAČNÍ</t>
  </si>
  <si>
    <t>5F1</t>
  </si>
  <si>
    <t>51343</t>
  </si>
  <si>
    <t>LOKÁLNÍ EXCIZE JATER NEBO OŠETŘENÍ MALÉ TRHLINY JA</t>
  </si>
  <si>
    <t>51353</t>
  </si>
  <si>
    <t>PUNKCE, ODSÁTÍ TENKÉHO STŘEVA, MANIPULACE SE STŘEV</t>
  </si>
  <si>
    <t>51392</t>
  </si>
  <si>
    <t>RELAPAROTOMIE PRO POOPERAČNÍ KRVÁCENÍ, PERITONITID</t>
  </si>
  <si>
    <t>51623</t>
  </si>
  <si>
    <t>POUŽITÍ ULTRAZVUKOVÉHO SKALPELU</t>
  </si>
  <si>
    <t>07546</t>
  </si>
  <si>
    <t>(DRG) OTEVŘENÝ PŘÍSTUP</t>
  </si>
  <si>
    <t>07531</t>
  </si>
  <si>
    <t>(VZP) ARTERIOGRAFIE PEROPERAČNÍ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</si>
  <si>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</si>
  <si>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</si>
  <si>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</si>
  <si>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</si>
  <si>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</si>
  <si>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</si>
  <si>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07410</t>
  </si>
  <si>
    <t>(VZP) BYPASS FEMORO - PROFUNDÁLNÍ PROTETICKÝ</t>
  </si>
  <si>
    <t>07417</t>
  </si>
  <si>
    <t>(VZP) ENDARTERECTOMIE A. FEMORALIS A JEJÍCH VĚTVÍ</t>
  </si>
  <si>
    <t>07532</t>
  </si>
  <si>
    <t>(VZP) TRANSLUMINÁLNÍ ANGIOPLASTIKA PEROPERAČNÍ</t>
  </si>
  <si>
    <t>07197</t>
  </si>
  <si>
    <t>(DRG) ZAVEDENÍ STENTU ČI STENTGRAFTU DO DESCENDENT</t>
  </si>
  <si>
    <t>07543</t>
  </si>
  <si>
    <t>(DRG) PRIMOOPERACE</t>
  </si>
  <si>
    <t>51371</t>
  </si>
  <si>
    <t>CHOLECYSTEKTOMIE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</si>
  <si>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</si>
  <si>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</si>
  <si>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</si>
  <si>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</si>
  <si>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</si>
  <si>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</si>
  <si>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51386</t>
  </si>
  <si>
    <t>SUTURA EV. EXCIZE A SUTURA LÉZE STĚNY ŽALUDKU NEBO</t>
  </si>
  <si>
    <t>51311</t>
  </si>
  <si>
    <t>SPLENEKTOMIE</t>
  </si>
  <si>
    <t>07562</t>
  </si>
  <si>
    <t>(DRG) PLÁNOVANÁ OPERACE KVCH</t>
  </si>
  <si>
    <t>57111</t>
  </si>
  <si>
    <t>TORAKOSKOPIE KLASICKÁ DIAGNOSTICKÁ</t>
  </si>
  <si>
    <t>54320</t>
  </si>
  <si>
    <t xml:space="preserve">ENDARTEREKTOMIE KAROTICKÁ A OSTATNÍCH PERIFERNÍCH </t>
  </si>
  <si>
    <t>07552</t>
  </si>
  <si>
    <t>(DRG) OPERAČNÍ VÝKON BEZ MIMOTĚLNÍHO OBĚHU</t>
  </si>
  <si>
    <t>07563</t>
  </si>
  <si>
    <t>(DRG) URGENTNÍ OPERACE KVCH</t>
  </si>
  <si>
    <t>51517</t>
  </si>
  <si>
    <t>OPERACE KÝLY S POUŽITÍM ŠTĚPU ČI IMPLANTÁTU, OPERA</t>
  </si>
  <si>
    <t>51391</t>
  </si>
  <si>
    <t>LAPAROTOMIE A OŠETŘENÍ VÍCEČETNÉHO VISCERÁLNÍHO PO</t>
  </si>
  <si>
    <t>54340</t>
  </si>
  <si>
    <t>TEPENNÁ EMBOLEKTOMIE, TROMBEKTOMIE</t>
  </si>
  <si>
    <t>57235</t>
  </si>
  <si>
    <t>TORAKOTOMIE PROSTÁ NEBO S BIOPSIÍ, EVAKUACÍ HEMATO</t>
  </si>
  <si>
    <t>07418</t>
  </si>
  <si>
    <t>(VZP) TROMBECTOMIE  A. FEMORALIS A JEJÍCH VĚTVÍ</t>
  </si>
  <si>
    <t>90782</t>
  </si>
  <si>
    <t>(DRG) LAVÁŽ A ODSÁTÍ DUTINY PERITONEÁLNÍ LAPAROSKO</t>
  </si>
  <si>
    <t>07183</t>
  </si>
  <si>
    <t>(DRG) ZAVEDENÍ STENTGRAFTU DO OBLOUKU AORTY SE SOU</t>
  </si>
  <si>
    <t>07215</t>
  </si>
  <si>
    <t>(DRG) ZAVEDENÍ STENTU ČI STENTGRAFTU DO TORAKOABDO</t>
  </si>
  <si>
    <t>5F3</t>
  </si>
  <si>
    <t>51819</t>
  </si>
  <si>
    <t>OŠETŘENÍ A OBVAZ ROZSÁHLÉ RÁNY V CELKOVÉ ANESTEZII</t>
  </si>
  <si>
    <t>53490</t>
  </si>
  <si>
    <t>ROZSÁHLÉ DEBRIDEMENT SLOŽITÝCH OTEVŘENÝCH ZLOMENIN</t>
  </si>
  <si>
    <t>51850</t>
  </si>
  <si>
    <t>PŘEVAZ RÁNY METODOU V. A. C. (VACUUM ASISTED CLOSU</t>
  </si>
  <si>
    <t>66127</t>
  </si>
  <si>
    <t>MANIPULACE V CELKOVÉ NEBO LOKÁLNÍ ANESTÉZII</t>
  </si>
  <si>
    <t>66851</t>
  </si>
  <si>
    <t>AMPUTACE DLOUHÉ KOSTI / EXARTIKULACE VELKÉHO KLOUB</t>
  </si>
  <si>
    <t>66915</t>
  </si>
  <si>
    <t>DEKOMPRESE FASCIÁLNÍHO LOŽE</t>
  </si>
  <si>
    <t>62230</t>
  </si>
  <si>
    <t>UVOLŇUJÍCÍ NÁŘEZY NA KONČETINĚ</t>
  </si>
  <si>
    <t>5F5</t>
  </si>
  <si>
    <t>0001093</t>
  </si>
  <si>
    <t>PENICILIN G 1,0 DRASELNÁ SOĹ BIOTIKA</t>
  </si>
  <si>
    <t>0003708</t>
  </si>
  <si>
    <t>0006480</t>
  </si>
  <si>
    <t>0011592</t>
  </si>
  <si>
    <t>0011706</t>
  </si>
  <si>
    <t>0016600</t>
  </si>
  <si>
    <t>0026127</t>
  </si>
  <si>
    <t>TYGACIL</t>
  </si>
  <si>
    <t>0058092</t>
  </si>
  <si>
    <t>CEFAZOLIN SANDOZ</t>
  </si>
  <si>
    <t>0062464</t>
  </si>
  <si>
    <t>0062465</t>
  </si>
  <si>
    <t>0064831</t>
  </si>
  <si>
    <t>AXETINE</t>
  </si>
  <si>
    <t>0066020</t>
  </si>
  <si>
    <t>AUGMENTIN 1,2 G</t>
  </si>
  <si>
    <t>0066137</t>
  </si>
  <si>
    <t>0068998</t>
  </si>
  <si>
    <t>0072972</t>
  </si>
  <si>
    <t>AMOKSIKLAV 1,2 G</t>
  </si>
  <si>
    <t>0075634</t>
  </si>
  <si>
    <t>PROTHROMPLEX TOTAL NF</t>
  </si>
  <si>
    <t>0076354</t>
  </si>
  <si>
    <t>FORTUM</t>
  </si>
  <si>
    <t>0083417</t>
  </si>
  <si>
    <t>MERONEM</t>
  </si>
  <si>
    <t>0092290</t>
  </si>
  <si>
    <t>EDICIN</t>
  </si>
  <si>
    <t>0093405</t>
  </si>
  <si>
    <t>PENICILIN G 5,0 DRASELNÁ SOĹ BIOTIKA</t>
  </si>
  <si>
    <t>0093626</t>
  </si>
  <si>
    <t>ULTRAVIST 370</t>
  </si>
  <si>
    <t>0094155</t>
  </si>
  <si>
    <t>0094176</t>
  </si>
  <si>
    <t>CEFOTAXIME LEK</t>
  </si>
  <si>
    <t>0096414</t>
  </si>
  <si>
    <t>GENTAMICIN LEK</t>
  </si>
  <si>
    <t>0121240</t>
  </si>
  <si>
    <t>CEFTRIAXON KABI</t>
  </si>
  <si>
    <t>0131654</t>
  </si>
  <si>
    <t>CEFTAZIDIM KABI</t>
  </si>
  <si>
    <t>0131656</t>
  </si>
  <si>
    <t>0137484</t>
  </si>
  <si>
    <t>ANBINEX</t>
  </si>
  <si>
    <t>0137499</t>
  </si>
  <si>
    <t>0138455</t>
  </si>
  <si>
    <t>0142077</t>
  </si>
  <si>
    <t>0151458</t>
  </si>
  <si>
    <t>CEFUROXIM KABI</t>
  </si>
  <si>
    <t>0156258</t>
  </si>
  <si>
    <t>VANCOMYCIN KABI</t>
  </si>
  <si>
    <t>0156259</t>
  </si>
  <si>
    <t>0162180</t>
  </si>
  <si>
    <t>CIPROFLOXACIN KABI</t>
  </si>
  <si>
    <t>0162187</t>
  </si>
  <si>
    <t>0164401</t>
  </si>
  <si>
    <t>0166269</t>
  </si>
  <si>
    <t>0129056</t>
  </si>
  <si>
    <t>0164407</t>
  </si>
  <si>
    <t>0029448</t>
  </si>
  <si>
    <t>0129057</t>
  </si>
  <si>
    <t>0136083</t>
  </si>
  <si>
    <t>0126905</t>
  </si>
  <si>
    <t>FLUCONAZOLE B.BRAUN</t>
  </si>
  <si>
    <t>0201030</t>
  </si>
  <si>
    <t>0092359</t>
  </si>
  <si>
    <t>PROSTAPHLIN</t>
  </si>
  <si>
    <t>0141836</t>
  </si>
  <si>
    <t>AMIKACIN B. BRAUN</t>
  </si>
  <si>
    <t>0113453</t>
  </si>
  <si>
    <t>0129834</t>
  </si>
  <si>
    <t>0129836</t>
  </si>
  <si>
    <t>0147977</t>
  </si>
  <si>
    <t>MEROPENEM HOSPIRA</t>
  </si>
  <si>
    <t>0182977</t>
  </si>
  <si>
    <t>CEFTRIAXON MEDOPHARM</t>
  </si>
  <si>
    <t>0166265</t>
  </si>
  <si>
    <t>0183926</t>
  </si>
  <si>
    <t>AZEPO</t>
  </si>
  <si>
    <t>0029449</t>
  </si>
  <si>
    <t>0113424</t>
  </si>
  <si>
    <t>PIPERACILLIN/TAZOBACTAM IBIGEN</t>
  </si>
  <si>
    <t>0141263</t>
  </si>
  <si>
    <t>PIPERACILLIN/TAZOBACTAM MYLAN</t>
  </si>
  <si>
    <t>0183817</t>
  </si>
  <si>
    <t>0201961</t>
  </si>
  <si>
    <t>0201967</t>
  </si>
  <si>
    <t>VULMIZOLIN</t>
  </si>
  <si>
    <t>0201977</t>
  </si>
  <si>
    <t>0173172</t>
  </si>
  <si>
    <t>ANTITHROMBIN III BAXALTA</t>
  </si>
  <si>
    <t>0201974</t>
  </si>
  <si>
    <t>0212531</t>
  </si>
  <si>
    <t>0173173</t>
  </si>
  <si>
    <t>0158152</t>
  </si>
  <si>
    <t>2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</si>
  <si>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</si>
  <si>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</si>
  <si>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</si>
  <si>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</si>
  <si>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</si>
  <si>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</si>
  <si>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</si>
  <si>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</si>
  <si>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0026096</t>
  </si>
  <si>
    <t>ROURKA ENDOBRONCHIÁLNÍ DOUBLE LUMEN LEVÝ BRONCHUS</t>
  </si>
  <si>
    <t>0030647</t>
  </si>
  <si>
    <t>SÍŤKA KÝLNÍ EXTRAPER. SURGIPRO MESH NEVSTŘEBATELNÁ</t>
  </si>
  <si>
    <t>0043082</t>
  </si>
  <si>
    <t>CHLOPEŇ SRDEČNÍ BIOL. AORTÁLNÍ BOVINNÍ CARPENTIER-</t>
  </si>
  <si>
    <t>0043119</t>
  </si>
  <si>
    <t>ŠTĚP ALLOGENNÍ KOSTNÍ ZMRAZENÝ</t>
  </si>
  <si>
    <t>0043168</t>
  </si>
  <si>
    <t>CHLOPEŇ SRDEČNÍ BIOL. MITRÁLNÍ PRASEČÍ EPIC</t>
  </si>
  <si>
    <t>0043169</t>
  </si>
  <si>
    <t>CHLOPEŇ SRDEČNÍ BIOL. AORTÁLNÍ PRASEČÍ EPIC/EPIC S</t>
  </si>
  <si>
    <t>0046245</t>
  </si>
  <si>
    <t>BIO-PUMP BPX-80,BP50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</si>
  <si>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</si>
  <si>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</si>
  <si>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</si>
  <si>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</si>
  <si>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</si>
  <si>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</si>
  <si>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</si>
  <si>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</si>
  <si>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</si>
  <si>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</si>
  <si>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</si>
  <si>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</si>
  <si>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</si>
  <si>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</si>
  <si>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</si>
  <si>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</si>
  <si>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</si>
  <si>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</si>
  <si>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</si>
  <si>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</si>
  <si>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</si>
  <si>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</si>
  <si>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</si>
  <si>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</si>
  <si>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</si>
  <si>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</si>
  <si>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</si>
  <si>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</si>
  <si>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</si>
  <si>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</si>
  <si>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</si>
  <si>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</si>
  <si>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</si>
  <si>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</si>
  <si>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0050875</t>
  </si>
  <si>
    <t>ZAVADĚČ KE KATETRŮM  504614Z-617Z</t>
  </si>
  <si>
    <t>0051889</t>
  </si>
  <si>
    <t>CHLOPEŇ SRDEČNÍ MECHANICKÁ SJM,SÉR.MASTERS</t>
  </si>
  <si>
    <t>0051947</t>
  </si>
  <si>
    <t>ZÁPLATA SRDEČNÍ PERIKARDIÁLNÍ SJM BIOCOR, B40-10X6</t>
  </si>
  <si>
    <t>0052279</t>
  </si>
  <si>
    <t>CHLOPEŇ SRDEČNÍ MECHANICKÁ SJM REGENT</t>
  </si>
  <si>
    <t>0053039</t>
  </si>
  <si>
    <t>ELEKTRODA STIMULAČNÍ DOČASNÁ TC</t>
  </si>
  <si>
    <t>0053197</t>
  </si>
  <si>
    <t>SENSOR K MĚŘENÍ EXTRAKORP.PARC.TLAKU KYSLÍKU</t>
  </si>
  <si>
    <t>0053772</t>
  </si>
  <si>
    <t>STAPLER LINEÁRNÍ S NOŽEM - TCT10; TLC10 (S PZT 005</t>
  </si>
  <si>
    <t>0053801</t>
  </si>
  <si>
    <t>ECMO - OXYGENÁTOR (PMP MEMBÁNA) - PLS SET - 14 DNÍ</t>
  </si>
  <si>
    <t>0056268</t>
  </si>
  <si>
    <t>KROUŽEK ANULOPLASTICKÝ 4450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</si>
  <si>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</si>
  <si>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</si>
  <si>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</si>
  <si>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</si>
  <si>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</si>
  <si>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</si>
  <si>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</si>
  <si>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</si>
  <si>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</si>
  <si>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</si>
  <si>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</si>
  <si>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</si>
  <si>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</si>
  <si>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</si>
  <si>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</si>
  <si>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</si>
  <si>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</si>
  <si>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</si>
  <si>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</si>
  <si>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</si>
  <si>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</si>
  <si>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</si>
  <si>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</si>
  <si>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</si>
  <si>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</si>
  <si>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</si>
  <si>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</si>
  <si>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</si>
  <si>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</si>
  <si>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</si>
  <si>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</si>
  <si>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</si>
  <si>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</si>
  <si>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</si>
  <si>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</si>
  <si>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</si>
  <si>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</si>
  <si>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</si>
  <si>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</si>
  <si>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</si>
  <si>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</si>
  <si>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</si>
  <si>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</si>
  <si>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</si>
  <si>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</si>
  <si>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</si>
  <si>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</si>
  <si>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</si>
  <si>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</si>
  <si>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</si>
  <si>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0043156</t>
  </si>
  <si>
    <t xml:space="preserve">CHLOPEŇ SRDEČNÍ BIOL. AORTÁLNÍ BOVINNÍ MAGNA EASE 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</si>
  <si>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</si>
  <si>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</si>
  <si>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</si>
  <si>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</si>
  <si>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</si>
  <si>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</si>
  <si>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</si>
  <si>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</si>
  <si>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</si>
  <si>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</si>
  <si>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0048338</t>
  </si>
  <si>
    <t>0057221</t>
  </si>
  <si>
    <t>KATETR TERMODIL.DIAG.AH-XXXXX..AH-XXXXX,X,XX</t>
  </si>
  <si>
    <t>0058516</t>
  </si>
  <si>
    <t>PROTÉZA CÉVNÍ</t>
  </si>
  <si>
    <t>0081986</t>
  </si>
  <si>
    <t>NPWT-RENASYS G PŘEVAZOVÝ SET MALÝ S</t>
  </si>
  <si>
    <t>0081995</t>
  </si>
  <si>
    <t>NPWT-RENASYS EZ SBĚRNÁ NÁDOBA VELKÁ</t>
  </si>
  <si>
    <t>0082142</t>
  </si>
  <si>
    <t>NPWT-RENASYS F PŘEVAZOVÝ SET STŘEDNÍ M</t>
  </si>
  <si>
    <t>0081988</t>
  </si>
  <si>
    <t>NPWT-RENASYS G PŘEVAZOVÝ SET STŘEDNÍ M</t>
  </si>
  <si>
    <t>0054443</t>
  </si>
  <si>
    <t>OBĚH MIMOTĚLNÍ - OXYGENÁTOR-SADA PŘÍSLUŠENSTVÍ,ECM</t>
  </si>
  <si>
    <t>0051944</t>
  </si>
  <si>
    <t>KROUŽEK ANULOPLASTICKÝ SÉGUIN SJM,SARP-XX</t>
  </si>
  <si>
    <t>0169484</t>
  </si>
  <si>
    <t>LEPIDLO TKÁŇOVÉ COSEAL SURGICAL SEALANT</t>
  </si>
  <si>
    <t>0046926</t>
  </si>
  <si>
    <t>PROTÉZA CÉVNÍ GELWEAVE VALSALVA 15/2,15/3CM</t>
  </si>
  <si>
    <t>0056318</t>
  </si>
  <si>
    <t>CHLOPEŇ SRDEČNÍ MECHANICKÁ AORTÁLNÍ</t>
  </si>
  <si>
    <t>0194002</t>
  </si>
  <si>
    <t>KARDIOSTIMULÁTOR BIVENTRIKULÁRNÍ ETRINSA 8 HF-T KO</t>
  </si>
  <si>
    <t>0192448</t>
  </si>
  <si>
    <t>SONDA ABLAČNÍ (KARDIOCHIR) - CRYOFLEX</t>
  </si>
  <si>
    <t>0114682</t>
  </si>
  <si>
    <t xml:space="preserve">SET PRO TRANSFEM.IMPLANTACI BIOL.AORTÁLNÍ CHLOPNĚ </t>
  </si>
  <si>
    <t>0141854</t>
  </si>
  <si>
    <t>OXYGENÁTOR CAPIOX,PŘÍSLUŠENSTVÍ</t>
  </si>
  <si>
    <t>0046225</t>
  </si>
  <si>
    <t>KATETR PERMANENTNÍ DIALYZAČNÍ K50/202</t>
  </si>
  <si>
    <t>0092580</t>
  </si>
  <si>
    <t>ADAPTÉRY PRO STIMULAČNÍ ELEKTRODY</t>
  </si>
  <si>
    <t>0194403</t>
  </si>
  <si>
    <t>KARDIOSTIMULÁTOR DVOUDUTINOVÝ ENITRA 8 DR-T KOMPLE</t>
  </si>
  <si>
    <t>0194405</t>
  </si>
  <si>
    <t>KARDIOSTIMULÁTOR BIVENTRIKULÁRNÍ ENITRA 8 HF-T, HF</t>
  </si>
  <si>
    <t>0043155</t>
  </si>
  <si>
    <t>0192489</t>
  </si>
  <si>
    <t xml:space="preserve">SONDA ABLAČNÍ (KARDIOCHIR) - CARDIOBLADE CRYOFLEX </t>
  </si>
  <si>
    <t>0192459</t>
  </si>
  <si>
    <t>PROTÉZA CÉVNÍ FLOWLINE BIPORE HEPARIN - EPTFE VASC</t>
  </si>
  <si>
    <t>0050252</t>
  </si>
  <si>
    <t>SET AUTOTRANSFÚZNÍ-VAK REINFUZNÍ</t>
  </si>
  <si>
    <t>0151477</t>
  </si>
  <si>
    <t>PROSTŘEDEK HEMOSTATICKÝ - PERCLOT</t>
  </si>
  <si>
    <t>0049491</t>
  </si>
  <si>
    <t>KATETR BALÓNKOVÝ PTCA - FRONTRUNNER; 90CM, 140CM</t>
  </si>
  <si>
    <t>0049986</t>
  </si>
  <si>
    <t>ELEKTRODA STIMULAČNÍ NA FIXACI STEHU ENPATH</t>
  </si>
  <si>
    <t>0052490</t>
  </si>
  <si>
    <t>JEHLA HUBER - PORTÁLNÍ</t>
  </si>
  <si>
    <t>0161532</t>
  </si>
  <si>
    <t>0192449</t>
  </si>
  <si>
    <t>SET ZAVÁDĚCÍ ADELANTE SIGMA S PŘÍSLUŠENSTVÍM 4-12F</t>
  </si>
  <si>
    <t>09227</t>
  </si>
  <si>
    <t>I. V. APLIKACE KRVE NEBO KREVNÍCH DERIVÁTŮ</t>
  </si>
  <si>
    <t>57233</t>
  </si>
  <si>
    <t>HRUDNÍ DRENÁŽ</t>
  </si>
  <si>
    <t>71717</t>
  </si>
  <si>
    <t>TRACHEOTOMIE</t>
  </si>
  <si>
    <t>89429</t>
  </si>
  <si>
    <t>SELEKTIVNÍ KORONAROGRAFIE OBOU VĚNČITÝCH TEPEN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</si>
  <si>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</si>
  <si>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</si>
  <si>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</si>
  <si>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</si>
  <si>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</si>
  <si>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</si>
  <si>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07545</t>
  </si>
  <si>
    <t>(DRG) DRUHÁ A DALŠÍ REOPERACE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</si>
  <si>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</si>
  <si>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</si>
  <si>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</si>
  <si>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</si>
  <si>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</si>
  <si>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</si>
  <si>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</si>
  <si>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</si>
  <si>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</si>
  <si>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</si>
  <si>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</si>
  <si>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</si>
  <si>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</si>
  <si>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</si>
  <si>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</si>
  <si>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</si>
  <si>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</si>
  <si>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</si>
  <si>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</si>
  <si>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</si>
  <si>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</si>
  <si>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</si>
  <si>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</si>
  <si>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</si>
  <si>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</si>
  <si>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</si>
  <si>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</si>
  <si>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</si>
  <si>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</si>
  <si>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</si>
  <si>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</si>
  <si>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</si>
  <si>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</si>
  <si>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</si>
  <si>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</si>
  <si>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</si>
  <si>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</si>
  <si>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</si>
  <si>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</si>
  <si>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</si>
  <si>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</si>
  <si>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</si>
  <si>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</si>
  <si>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</si>
  <si>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</si>
  <si>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</si>
  <si>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</si>
  <si>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</si>
  <si>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</si>
  <si>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</si>
  <si>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07126</t>
  </si>
  <si>
    <t>(DRG) OPERACE PRO PORANĚNÍ PRAVÉ KOMORY SRDEČNÍ</t>
  </si>
  <si>
    <t>07061</t>
  </si>
  <si>
    <t>(DRG) EMBOLECTOMIE Z A. PULMONALIS</t>
  </si>
  <si>
    <t>07140</t>
  </si>
  <si>
    <t>(DRG) UZÁVĚR DEFEKTU SEPTA KOMOR (VROZENÉHO NEBO Z</t>
  </si>
  <si>
    <t>07111</t>
  </si>
  <si>
    <t>(DRG) OPERACE PRO PORANĚNÍ HORNÍ NEBO DOLNÍ DUTÉ Ž</t>
  </si>
  <si>
    <t>07257</t>
  </si>
  <si>
    <t>(DRG) ZAVEDENÍ ECMO, CENTRÁLNÍ KANYLACE</t>
  </si>
  <si>
    <t>07110</t>
  </si>
  <si>
    <t>(DRG) PLASTIKA HORNÍ NEBO DOLNÍ DUTÉ ŽÍLY</t>
  </si>
  <si>
    <t>54990</t>
  </si>
  <si>
    <t>ODBĚR ŽILNÍHO ŠTĚPU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</si>
  <si>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</si>
  <si>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</si>
  <si>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</si>
  <si>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</si>
  <si>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</si>
  <si>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</si>
  <si>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</si>
  <si>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</si>
  <si>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51825</t>
  </si>
  <si>
    <t>SEKUNDÁRNÍ SUTURA RÁNY</t>
  </si>
  <si>
    <t>07564</t>
  </si>
  <si>
    <t>(DRG) EMERGENTNÍ OPERACE KVCH</t>
  </si>
  <si>
    <t>55220</t>
  </si>
  <si>
    <t>JEDNODUCHÝ VÝKON NA SRDCI - PRIMOOPERACE</t>
  </si>
  <si>
    <t>00698</t>
  </si>
  <si>
    <t>OD TYPU 98 - PRO NEMOCNICE TYPU 3, (KATEGORIE 6) -</t>
  </si>
  <si>
    <t>07284</t>
  </si>
  <si>
    <t>(VZP) ENDARTERECTOMIE A. CAROTIS INTERNA PŘÍMÁ S P</t>
  </si>
  <si>
    <t>55260</t>
  </si>
  <si>
    <t>KREVNÍ KARDIOPLEGIE</t>
  </si>
  <si>
    <t>07544</t>
  </si>
  <si>
    <t>(DRG) PRVNÍ REOPERACE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</si>
  <si>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</si>
  <si>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</si>
  <si>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</si>
  <si>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</si>
  <si>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</si>
  <si>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</si>
  <si>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</si>
  <si>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</si>
  <si>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</si>
  <si>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</si>
  <si>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</si>
  <si>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</si>
  <si>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</si>
  <si>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</si>
  <si>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</si>
  <si>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</si>
  <si>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76481</t>
  </si>
  <si>
    <t>NEFREKTOMIE TORAKOABDOMINÁLNÍ RADIKÁLNÍ NEBO NEFRO</t>
  </si>
  <si>
    <t>07559</t>
  </si>
  <si>
    <t>(DRG) KRYSTALOIDNÍ KARDIOPLEGIE JAKO SOUČÁST JINÉH</t>
  </si>
  <si>
    <t>55215</t>
  </si>
  <si>
    <t>MECHANICKÁ SRDEČNÍ PODPORA</t>
  </si>
  <si>
    <t>07258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</si>
  <si>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</si>
  <si>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</si>
  <si>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</si>
  <si>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</si>
  <si>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</si>
  <si>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</si>
  <si>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</si>
  <si>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</si>
  <si>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</si>
  <si>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</si>
  <si>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</si>
  <si>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</si>
  <si>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</si>
  <si>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</si>
  <si>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</si>
  <si>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</si>
  <si>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</si>
  <si>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</si>
  <si>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 xml:space="preserve">(DRG) CHIRURGICKÁ IMPLANTACE NEBO VÝMĚNA TRVALÉHO 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</si>
  <si>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</si>
  <si>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</si>
  <si>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</si>
  <si>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</si>
  <si>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</si>
  <si>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</si>
  <si>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</si>
  <si>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</si>
  <si>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</si>
  <si>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</si>
  <si>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</si>
  <si>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</si>
  <si>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</si>
  <si>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</si>
  <si>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</si>
  <si>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</si>
  <si>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</si>
  <si>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</si>
  <si>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</si>
  <si>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</si>
  <si>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</si>
  <si>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</si>
  <si>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</si>
  <si>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</si>
  <si>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07158</t>
  </si>
  <si>
    <t>(DRG) NÁHRADA ASCENDENTNÍ AORTY, OBLOUKU AORTY PRO</t>
  </si>
  <si>
    <t>07046</t>
  </si>
  <si>
    <t>(DRG) JINÝ ZÁKROK NA MITRÁLNÍ CHLOPNI</t>
  </si>
  <si>
    <t>07278</t>
  </si>
  <si>
    <t>(DRG) SUTURA KŮŽE A PODKOŽÍ RÁNY PO STERNOTOMII</t>
  </si>
  <si>
    <t>07014</t>
  </si>
  <si>
    <t xml:space="preserve">(DRG) ANNULOPLASTIKA AORTÁLNÍ CHLOPNĚ BEZ POUŽITÍ </t>
  </si>
  <si>
    <t>07281</t>
  </si>
  <si>
    <t xml:space="preserve">(DRG) OSTEOSYNTÉZA STERNA DLAHAMI JAKO SAMOSTATNÝ </t>
  </si>
  <si>
    <t>07549</t>
  </si>
  <si>
    <t>(DRG) LAPAROSKOPICKÝ NEBO TORAKOSKOPICKÝ PŘÍSTUP S</t>
  </si>
  <si>
    <t>07178</t>
  </si>
  <si>
    <t>(DRG) NÁHRADA OBLOUKU AORTY PROTÉZOU - ČÁSTEČNÁ (H</t>
  </si>
  <si>
    <t>07271</t>
  </si>
  <si>
    <t>(DRG) STERNOTOMIE JAKO SAMOSTATNÝ VÝKON JINÝ NEŽ P</t>
  </si>
  <si>
    <t>07037</t>
  </si>
  <si>
    <t>(DRG) PLASTIKA MITRÁLNÍ CHLOPNĚ BEZ IMPLANTACE PRS</t>
  </si>
  <si>
    <t>07265</t>
  </si>
  <si>
    <t>(DRG) CHIRURGICKÁ ÚPRAVA KANYL PRO ECMO</t>
  </si>
  <si>
    <t>07147</t>
  </si>
  <si>
    <t>(DRG) RESEKCE HYPERTROFICKÉHO SEPTA KOMOR</t>
  </si>
  <si>
    <t>07169</t>
  </si>
  <si>
    <t>(DRG) OPERACE PRO PORANĚNÍ ASCENDENTNÍ AORTY</t>
  </si>
  <si>
    <t>07237</t>
  </si>
  <si>
    <t>(DRG) CHIRURGICKÁ EXTRAKCE TRVALÝCH EPIKARDIÁLNÍCH</t>
  </si>
  <si>
    <t>07166</t>
  </si>
  <si>
    <t>(DRG) PLASTIKA ASCENDENTNÍ AORTY ZÁPLATOU</t>
  </si>
  <si>
    <t>55227</t>
  </si>
  <si>
    <t>IMPLANTACE ECMO (EXTRAKORPORÁLNÍ MEMBRÁNOVÁ OXYGEN</t>
  </si>
  <si>
    <t>07010</t>
  </si>
  <si>
    <t>(DRG) JINÝ ZÁKROK NA KORONÁRNÍCH TEPNÁCH</t>
  </si>
  <si>
    <t>07009</t>
  </si>
  <si>
    <t>(DRG) REVIZE KORONÁRNÍCH TEPEN PRO INOPERABILNÍ NÁ</t>
  </si>
  <si>
    <t>07219</t>
  </si>
  <si>
    <t>(DRG) RESEKCE KOARKTACE, INTERPOZICE GRAFTU</t>
  </si>
  <si>
    <t>07236</t>
  </si>
  <si>
    <t>(DRG) CHIRURGICKÁ EXTRAKCE INTRAKARDIÁLNÍCH ELEKTR</t>
  </si>
  <si>
    <t>07240</t>
  </si>
  <si>
    <t>(DRG) CHRIRUGICKÁ DRENÁŽ PERIKARDU SUBXYPHOIDEÁLNĚ</t>
  </si>
  <si>
    <t>07047</t>
  </si>
  <si>
    <t>(DRG) PLASTIKA TRIKUSPIDÁLNÍ CHLOPNĚ BEZ IMPLANTAC</t>
  </si>
  <si>
    <t>07040</t>
  </si>
  <si>
    <t>07259</t>
  </si>
  <si>
    <t xml:space="preserve">(DRG) ZAVEDENÍ KRÁTKO AŽ STŘEDNĚDOBÉ PODPORY LEVÉ </t>
  </si>
  <si>
    <t>07566</t>
  </si>
  <si>
    <t>(DRG) CHIRURGICKÁ REDUKCE JEDNÉ NEBO OBOU SRDEČNÍC</t>
  </si>
  <si>
    <t>07238</t>
  </si>
  <si>
    <t>(DRG) CHIRURGICKÁ EXTRAKCE TRVALÉHO STIMULAČNÍHO N</t>
  </si>
  <si>
    <t>07142</t>
  </si>
  <si>
    <t>90959</t>
  </si>
  <si>
    <t>(DRG) ÚPRAVA ŽILNÍHO NEBO TEPENNÉHO ALOŠTĚPU</t>
  </si>
  <si>
    <t>07167</t>
  </si>
  <si>
    <t>(DRG) PLASTIKA ASCENDENTNÍ AORTY BEZ POUŽITÍ ZÁPLA</t>
  </si>
  <si>
    <t>90890</t>
  </si>
  <si>
    <t>(VZP) PUNKCE TRACHEY SE ZAVEDENÍM KANYLY</t>
  </si>
  <si>
    <t>07235</t>
  </si>
  <si>
    <t>07168</t>
  </si>
  <si>
    <t>(DRG) BANDÁŽ ASCENDENTNÍ AORTY</t>
  </si>
  <si>
    <t>07012</t>
  </si>
  <si>
    <t>(DRG) DEKALCIFIKACE LÍSTKŮ AORTÁLNÍ CHLOPNĚ</t>
  </si>
  <si>
    <t>07052</t>
  </si>
  <si>
    <t>(DRG) NÁHRADA TRIKUSPIDÁLNÍ CHLOPNĚ BIOLOGICKOU PR</t>
  </si>
  <si>
    <t>07008</t>
  </si>
  <si>
    <t>(DRG) OPERACE PRO PORANĚNÍ KORONÁRNÍCH TEPEN</t>
  </si>
  <si>
    <t>07117</t>
  </si>
  <si>
    <t>(DRG) OPERACE PRO PORANĚNÍ LEVÉ KOMORY SRDEČNÍ</t>
  </si>
  <si>
    <t>07242</t>
  </si>
  <si>
    <t>(DRG) PERIKARDEKTOMIE PARCIÁLNÍ PRO KONSTRIKCI NEB</t>
  </si>
  <si>
    <t>07118</t>
  </si>
  <si>
    <t>(DRG) UZÁVĚR POINFARKTOVÉHO DEFEKTU MEZIKOMOROVÉ P</t>
  </si>
  <si>
    <t>5T5</t>
  </si>
  <si>
    <t>0003952</t>
  </si>
  <si>
    <t>AMIKIN 500 MG</t>
  </si>
  <si>
    <t>0008807</t>
  </si>
  <si>
    <t>DALACIN C</t>
  </si>
  <si>
    <t>0059830</t>
  </si>
  <si>
    <t>0065989</t>
  </si>
  <si>
    <t>MYCOMAX</t>
  </si>
  <si>
    <t>0096413</t>
  </si>
  <si>
    <t>0097000</t>
  </si>
  <si>
    <t>METRONIDAZOLE 0,5%-POLPHARMA</t>
  </si>
  <si>
    <t>0097910</t>
  </si>
  <si>
    <t>HUMAN ALBUMIN GRIFOLS 20%</t>
  </si>
  <si>
    <t>0104051</t>
  </si>
  <si>
    <t>HUMAN ALBUMIN 200 G/L BAXTER</t>
  </si>
  <si>
    <t>0141838</t>
  </si>
  <si>
    <t>AMIKACIN B.BRAUN</t>
  </si>
  <si>
    <t>0164350</t>
  </si>
  <si>
    <t>TAZOCIN 4 G/0,5 G</t>
  </si>
  <si>
    <t>0500720</t>
  </si>
  <si>
    <t>MYCAMINE</t>
  </si>
  <si>
    <t>0156835</t>
  </si>
  <si>
    <t>MEROPENEM KABI</t>
  </si>
  <si>
    <t>0192558</t>
  </si>
  <si>
    <t>ANTITHROMBIN III NF BAXTER</t>
  </si>
  <si>
    <t>0202911</t>
  </si>
  <si>
    <t>DILIZOLEN</t>
  </si>
  <si>
    <t>0195147</t>
  </si>
  <si>
    <t>0183812</t>
  </si>
  <si>
    <t>0203855</t>
  </si>
  <si>
    <t>0216183</t>
  </si>
  <si>
    <t>0060381</t>
  </si>
  <si>
    <t>HAEMOCTIN SDH 1000</t>
  </si>
  <si>
    <t>0172511</t>
  </si>
  <si>
    <t>HUMAN ALBUMIN BAXALTA</t>
  </si>
  <si>
    <t>0097907</t>
  </si>
  <si>
    <t>HUMAN ALBUMIN GRIFOLS 5%</t>
  </si>
  <si>
    <t>0013009</t>
  </si>
  <si>
    <t>ZÁSOBNÍK PRO STAPLER LIN S NOŽEM - (TCR/TRT/TRD)75</t>
  </si>
  <si>
    <t>0013010</t>
  </si>
  <si>
    <t xml:space="preserve">STAPLER LINEÁRNÍ S NOŽEM - TCT75; TLC75; TCD75 (S </t>
  </si>
  <si>
    <t>0026139</t>
  </si>
  <si>
    <t>KANYLA TRACHEOSTOMICKÁ VOCALAID S NÍZKOTLAKOU MANŽ</t>
  </si>
  <si>
    <t>0030617</t>
  </si>
  <si>
    <t>STAPLER KOŽNÍ ROYAL - 35W</t>
  </si>
  <si>
    <t>0037139</t>
  </si>
  <si>
    <t>PROTÉZA GORE-TEX CÉVNÍ - PRUŽNÁ TENKOSTĚNNÁ</t>
  </si>
  <si>
    <t>0046475</t>
  </si>
  <si>
    <t>PROTÉZA CÉVNÍ INTERVASCULAR TKANÁ</t>
  </si>
  <si>
    <t>0056289</t>
  </si>
  <si>
    <t>KATETR BALÓNKOVÝ FOGARTY EMBOLEKTOMICKÝ - 120803F</t>
  </si>
  <si>
    <t>0056292</t>
  </si>
  <si>
    <t>KATETR BALÓNKOVÝ FOGARTY EMBOLEKTOMICKÝ - 120805F</t>
  </si>
  <si>
    <t>0056293</t>
  </si>
  <si>
    <t>KATETR BALÓNKOVÝ FOGARTY EMBOLEKTOMICKÝ - 120806F</t>
  </si>
  <si>
    <t>0013054</t>
  </si>
  <si>
    <t>STAPLER KOŽNÍ, 35 NEREZ.OCEL. NÁPLNÍ PMW35,PMR35</t>
  </si>
  <si>
    <t>0058353</t>
  </si>
  <si>
    <t>LAVÁŽ A ODSÁTÍ DUTINY PERITONEÁLNÍ DRG 90782</t>
  </si>
  <si>
    <t>0069507</t>
  </si>
  <si>
    <t>KANYLA TRACHEOSTOMICKÁ SOUPRAVA PERKUTÁNNÍ</t>
  </si>
  <si>
    <t>0151983</t>
  </si>
  <si>
    <t>STENTGRAFT AORTÁLNÍ HRUDNÍ - THORAFLEX HYBRID; PLE</t>
  </si>
  <si>
    <t>0194332</t>
  </si>
  <si>
    <t>DEFIBRILÁTOR BIVENTRIKULÁRNÍ VIVA S CRT-D</t>
  </si>
  <si>
    <t>0112969</t>
  </si>
  <si>
    <t>0050249</t>
  </si>
  <si>
    <t>SET AUTOTRANSFÚZNÍ AT 1 9005101</t>
  </si>
  <si>
    <t>0081999</t>
  </si>
  <si>
    <t>NPWT-V.A.C. GRANUFOAM (PU PĚNA) VELIKOST S</t>
  </si>
  <si>
    <t>0050251</t>
  </si>
  <si>
    <t>SET AUTOTRANSFÚZNÍ-HADICE SACÍ 9108481</t>
  </si>
  <si>
    <t>00651</t>
  </si>
  <si>
    <t>OD TYPU 51 - PRO NEMOCNICE TYPU 3, (KATEGORIE 6) -</t>
  </si>
  <si>
    <t>00655</t>
  </si>
  <si>
    <t>OD TYPU 55 - PRO NEMOCNICE TYPU 3, (KATEGORIE 6) -</t>
  </si>
  <si>
    <t>61153</t>
  </si>
  <si>
    <t xml:space="preserve">UZAVŘENÍ DEFEKTU NA KONČETINÁCH NEBO TRUPU KOŽNÍM </t>
  </si>
  <si>
    <t>78813</t>
  </si>
  <si>
    <t>CVVH - KONTINUÁLNÍ VENOVENÓZNÍ HEMOFILTRACE</t>
  </si>
  <si>
    <t>90902</t>
  </si>
  <si>
    <t xml:space="preserve">(DRG) DOBA TRVÁNÍ UMĚLÉ PLICNÍ VENTILACE VÍCE NEŽ </t>
  </si>
  <si>
    <t>90907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</si>
  <si>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</si>
  <si>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</si>
  <si>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</si>
  <si>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</si>
  <si>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</si>
  <si>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</si>
  <si>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</si>
  <si>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</si>
  <si>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</si>
  <si>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</si>
  <si>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99980</t>
  </si>
  <si>
    <t>(DRG) PACIENT S DIAGNOSTIKOVANÝM POLYTRAUMATEM S I</t>
  </si>
  <si>
    <t>90905</t>
  </si>
  <si>
    <t>6F1</t>
  </si>
  <si>
    <t>61151</t>
  </si>
  <si>
    <t>UZAVŘENÍ DEFEKTU KOŽNÍM LALOKEM MÍSTNÍM NAD 20 CM^</t>
  </si>
  <si>
    <t>61169</t>
  </si>
  <si>
    <t>TRANSPOZICE MUSKULÁRNÍHO LALOKU</t>
  </si>
  <si>
    <t>78022</t>
  </si>
  <si>
    <t>CÍLENÉ VYŠETŘENÍ ANESTEZIOLOGEM</t>
  </si>
  <si>
    <t>78023</t>
  </si>
  <si>
    <t>KONTROLNÍ VYŠETŘENÍ ANESTEZIOLOGEM</t>
  </si>
  <si>
    <t>78114</t>
  </si>
  <si>
    <t>ANESTÉZIE S TRACHEÁLNÍ INTUBACÍ NEBO S LARYNGEÁLNÍ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</si>
  <si>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</si>
  <si>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</si>
  <si>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</si>
  <si>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</si>
  <si>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</si>
  <si>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</si>
  <si>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</si>
  <si>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</si>
  <si>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</si>
  <si>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</si>
  <si>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</si>
  <si>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</si>
  <si>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</si>
  <si>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</si>
  <si>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</si>
  <si>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</si>
  <si>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</si>
  <si>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78310</t>
  </si>
  <si>
    <t xml:space="preserve">NEODKLADNÁ KARDIOPULMONÁLNÍ RESUSCITACE ROZŠÍŘENÁ </t>
  </si>
  <si>
    <t>78320</t>
  </si>
  <si>
    <t>91961</t>
  </si>
  <si>
    <t>(DRG) KOMPLEXNÍ ECHOKARDIOGRAFICKÉ VYŠETŘENÍ V INT</t>
  </si>
  <si>
    <t>91962</t>
  </si>
  <si>
    <t>(DRG) KONTROLNÍ ECHOKARDIOGRAFICKÉ VYŠETŘENÍ V INT</t>
  </si>
  <si>
    <t>7F6</t>
  </si>
  <si>
    <t>91993</t>
  </si>
  <si>
    <t>(DRG) KLINICKÉ STADIUM ZHOUBNÉHO NOVOTVARU III</t>
  </si>
  <si>
    <t>91983</t>
  </si>
  <si>
    <t xml:space="preserve">(DRG) NÍZCE (SLABĚ, ŠPATNĚ) DIFERENCOVANÝ ZHOUBNÝ 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</si>
  <si>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</si>
  <si>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</si>
  <si>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</si>
  <si>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</si>
  <si>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</si>
  <si>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00060</t>
  </si>
  <si>
    <t xml:space="preserve">DLOUHODOBÁ MECHANICKÁ VENTILACE &gt; 1800 HODIN (VÍCE NEŽ 75 DNÍ                                       </t>
  </si>
  <si>
    <t>00100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</si>
  <si>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</si>
  <si>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</si>
  <si>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</si>
  <si>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</si>
  <si>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</si>
  <si>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</si>
  <si>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</si>
  <si>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04373</t>
  </si>
  <si>
    <t xml:space="preserve">CHRONICKÁ OBSTRUKTIVNÍ PLICNÍ NEMOC S MCC                                                           </t>
  </si>
  <si>
    <t>04412</t>
  </si>
  <si>
    <t xml:space="preserve">PŘÍZNAKY, SYMPTOMY A JINÉ DIAGNÓZY DÝCHACÍHO SYSTÉMU S CC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</si>
  <si>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</si>
  <si>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</si>
  <si>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</si>
  <si>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</si>
  <si>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</si>
  <si>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</si>
  <si>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</si>
  <si>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</si>
  <si>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</si>
  <si>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</si>
  <si>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</si>
  <si>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</si>
  <si>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</si>
  <si>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</si>
  <si>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</si>
  <si>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</si>
  <si>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</si>
  <si>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</si>
  <si>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</si>
  <si>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</si>
  <si>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</si>
  <si>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</si>
  <si>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</si>
  <si>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</si>
  <si>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</si>
  <si>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</si>
  <si>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</si>
  <si>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</si>
  <si>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</si>
  <si>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</si>
  <si>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</si>
  <si>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</si>
  <si>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05070</t>
  </si>
  <si>
    <t xml:space="preserve">IMPLANTACE TRVALÉHO KARDIOSTIMULÁTORU U AKUTNÍHO INFARKTU MYO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</si>
  <si>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</si>
  <si>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</si>
  <si>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</si>
  <si>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</si>
  <si>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05111</t>
  </si>
  <si>
    <t xml:space="preserve">IMPLANTACE TRVALÉHO KARDIOSTIMULÁTORU BEZ AKUTNÍHO INFARKTU M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</si>
  <si>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</si>
  <si>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</si>
  <si>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</si>
  <si>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</si>
  <si>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</si>
  <si>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</si>
  <si>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</si>
  <si>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INFARKTU                                       </t>
  </si>
  <si>
    <t>05182</t>
  </si>
  <si>
    <t xml:space="preserve">KONTROLA KARDIOSTIMULÁTORU A DEFIBRILÁTORU, KROMĚ VÝMĚNY ZAŘÍ                                       </t>
  </si>
  <si>
    <t>05221</t>
  </si>
  <si>
    <t xml:space="preserve">PERKUTÁNNÍ KORONÁRNÍ ANGIOPLASTIKA, &gt;=3 POTAHOVANÉ STENTY PŘI                                       </t>
  </si>
  <si>
    <t>05261</t>
  </si>
  <si>
    <t xml:space="preserve">PERKUTÁNNÍ KORONÁRNÍ ANGIOPLASTIKA, &gt;=3 POTAHOVANÉ STENTY BEZ                                       </t>
  </si>
  <si>
    <t>05271</t>
  </si>
  <si>
    <t xml:space="preserve">PERKUTÁNNÍ KORONÁRNÍ ANGIOPLASTIKA, &lt;=2 POTAHOVANÉ STENTY BEZ                                       </t>
  </si>
  <si>
    <t>05272</t>
  </si>
  <si>
    <t>05301</t>
  </si>
  <si>
    <t xml:space="preserve">SRDEČNÍ KATETRIZACE PŘI AKUTNÍM INFARKTU MYOKARDU BEZ CC                                            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</si>
  <si>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</si>
  <si>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</si>
  <si>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</si>
  <si>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CC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</si>
  <si>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</si>
  <si>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</si>
  <si>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</si>
  <si>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</si>
  <si>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</si>
  <si>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</si>
  <si>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05323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</si>
  <si>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</si>
  <si>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</si>
  <si>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</si>
  <si>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</si>
  <si>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</si>
  <si>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</si>
  <si>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05373</t>
  </si>
  <si>
    <t xml:space="preserve">NEOBJASNĚNÁ SRDEČNÍ ZÁSTAVA S MCC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</si>
  <si>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</si>
  <si>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</si>
  <si>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</si>
  <si>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</si>
  <si>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</si>
  <si>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</si>
  <si>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</si>
  <si>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</si>
  <si>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</si>
  <si>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</si>
  <si>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</si>
  <si>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</si>
  <si>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</si>
  <si>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</si>
  <si>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</si>
  <si>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</si>
  <si>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</si>
  <si>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</si>
  <si>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</si>
  <si>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</si>
  <si>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</si>
  <si>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</si>
  <si>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</si>
  <si>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</si>
  <si>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</si>
  <si>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</si>
  <si>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</si>
  <si>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</si>
  <si>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05501</t>
  </si>
  <si>
    <t xml:space="preserve">ANGIOPLASTIKA NEBO ZAVEDENÍ STENTU DO PERIFERNÍ CÉVY BEZ CC                                         </t>
  </si>
  <si>
    <t>06081</t>
  </si>
  <si>
    <t xml:space="preserve">LAPAROTOMICKÉ VÝKONY PŘI TŘÍSELNÉ, STEHENNÍ, UMBILIKÁLNÍ NEBO                                       </t>
  </si>
  <si>
    <t>08091</t>
  </si>
  <si>
    <t xml:space="preserve">TRANSPLANTACE KŮŽE NEBO TKÁNĚ PRO PORUCHY MUSKULOSKELETÁLNÍHO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</si>
  <si>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</si>
  <si>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</si>
  <si>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</si>
  <si>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</si>
  <si>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</si>
  <si>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</si>
  <si>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11301</t>
  </si>
  <si>
    <t xml:space="preserve">MALIGNÍ ONEMOCNĚNÍ LEDVIN A MOČOVÝCH CEST A LEDVINOVÉ SELHÁNÍ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</si>
  <si>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</si>
  <si>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</si>
  <si>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</si>
  <si>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</si>
  <si>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</si>
  <si>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</si>
  <si>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18303</t>
  </si>
  <si>
    <t xml:space="preserve">SEPTIKÉMIE S MCC                                                                                    </t>
  </si>
  <si>
    <t>18322</t>
  </si>
  <si>
    <t xml:space="preserve">HOREČKA NEZNÁMÉHO PŮVODU S CC 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</si>
  <si>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</si>
  <si>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</si>
  <si>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21332</t>
  </si>
  <si>
    <t xml:space="preserve">KOMPLIKACE PŘI LÉČENÍ S CC                                                                          </t>
  </si>
  <si>
    <t>Porovnání jednotlivých IR DRG skupin</t>
  </si>
  <si>
    <t>22 - KNM: Klinika nukleární medicíny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</si>
  <si>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</si>
  <si>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</si>
  <si>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</si>
  <si>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</si>
  <si>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</si>
  <si>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</si>
  <si>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22</t>
  </si>
  <si>
    <t>407</t>
  </si>
  <si>
    <t>0002027</t>
  </si>
  <si>
    <t>99mTc-MIBI inj.</t>
  </si>
  <si>
    <t>0002087</t>
  </si>
  <si>
    <t>18F-FDG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</si>
  <si>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</si>
  <si>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</si>
  <si>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</si>
  <si>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</si>
  <si>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</si>
  <si>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</si>
  <si>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816</t>
  </si>
  <si>
    <t>94947</t>
  </si>
  <si>
    <t>(VZP) FAKTOR II 20210G&gt;A</t>
  </si>
  <si>
    <t>94946</t>
  </si>
  <si>
    <t>(VZP) DEF. FAKTORU V (LEIDEN)</t>
  </si>
  <si>
    <t>94954</t>
  </si>
  <si>
    <t>(VZP) INHIBITOR AKTIVÁTORU PLAZMINOGENU (PAI-1)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</si>
  <si>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</si>
  <si>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</si>
  <si>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</si>
  <si>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</si>
  <si>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</si>
  <si>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</si>
  <si>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</si>
  <si>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</si>
  <si>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</si>
  <si>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</si>
  <si>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</si>
  <si>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</si>
  <si>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</si>
  <si>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</si>
  <si>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</si>
  <si>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</si>
  <si>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</si>
  <si>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</si>
  <si>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</si>
  <si>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</si>
  <si>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</si>
  <si>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</si>
  <si>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</si>
  <si>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</si>
  <si>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</si>
  <si>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</si>
  <si>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</si>
  <si>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</si>
  <si>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</si>
  <si>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</si>
  <si>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</si>
  <si>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</si>
  <si>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</si>
  <si>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</si>
  <si>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</si>
  <si>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</si>
  <si>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</si>
  <si>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</si>
  <si>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</si>
  <si>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</si>
  <si>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</si>
  <si>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</si>
  <si>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</si>
  <si>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</si>
  <si>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</si>
  <si>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</si>
  <si>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</si>
  <si>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</si>
  <si>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</si>
  <si>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</si>
  <si>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</si>
  <si>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</si>
  <si>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</si>
  <si>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</si>
  <si>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</si>
  <si>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</si>
  <si>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</si>
  <si>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</si>
  <si>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</si>
  <si>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96143</t>
  </si>
  <si>
    <t>T - PA AG</t>
  </si>
  <si>
    <t>96149</t>
  </si>
  <si>
    <t>PAI  ANTIGEN</t>
  </si>
  <si>
    <t>96877</t>
  </si>
  <si>
    <t>DRVVT - KOREKCE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</si>
  <si>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</si>
  <si>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</si>
  <si>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</si>
  <si>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</si>
  <si>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</si>
  <si>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</si>
  <si>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</si>
  <si>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</si>
  <si>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</si>
  <si>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</si>
  <si>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</si>
  <si>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</si>
  <si>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</si>
  <si>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</si>
  <si>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</si>
  <si>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</si>
  <si>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</si>
  <si>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</si>
  <si>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</si>
  <si>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</si>
  <si>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</si>
  <si>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</si>
  <si>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</si>
  <si>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</si>
  <si>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</si>
  <si>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</si>
  <si>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</si>
  <si>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</si>
  <si>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</si>
  <si>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</si>
  <si>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</si>
  <si>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</si>
  <si>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</si>
  <si>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</si>
  <si>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</si>
  <si>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</si>
  <si>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</si>
  <si>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</si>
  <si>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</si>
  <si>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</si>
  <si>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</si>
  <si>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</si>
  <si>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</si>
  <si>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</si>
  <si>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</si>
  <si>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</si>
  <si>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</si>
  <si>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</si>
  <si>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</si>
  <si>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</si>
  <si>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</si>
  <si>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</si>
  <si>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</si>
  <si>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</si>
  <si>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</si>
  <si>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</si>
  <si>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93167</t>
  </si>
  <si>
    <t>NEURON - SPECIFICKÁ ENOLÁZA (NSE)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</si>
  <si>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</si>
  <si>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</si>
  <si>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</si>
  <si>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</si>
  <si>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</si>
  <si>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</si>
  <si>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</si>
  <si>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</si>
  <si>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</si>
  <si>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</si>
  <si>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</si>
  <si>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</si>
  <si>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</si>
  <si>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</si>
  <si>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</si>
  <si>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</si>
  <si>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</si>
  <si>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</si>
  <si>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</si>
  <si>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</si>
  <si>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</si>
  <si>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</si>
  <si>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</si>
  <si>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</si>
  <si>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</si>
  <si>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</si>
  <si>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</si>
  <si>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</si>
  <si>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</si>
  <si>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</si>
  <si>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</si>
  <si>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</si>
  <si>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</si>
  <si>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</si>
  <si>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</si>
  <si>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</si>
  <si>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</si>
  <si>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</si>
  <si>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</si>
  <si>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</si>
  <si>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</si>
  <si>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</si>
  <si>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</si>
  <si>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</si>
  <si>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</si>
  <si>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</si>
  <si>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</si>
  <si>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</si>
  <si>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</si>
  <si>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</si>
  <si>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</si>
  <si>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</si>
  <si>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</si>
  <si>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</si>
  <si>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</si>
  <si>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</si>
  <si>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</si>
  <si>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</si>
  <si>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</si>
  <si>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</si>
  <si>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</si>
  <si>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</si>
  <si>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</si>
  <si>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</si>
  <si>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</si>
  <si>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</si>
  <si>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</si>
  <si>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</si>
  <si>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</si>
  <si>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</si>
  <si>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</si>
  <si>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</si>
  <si>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</si>
  <si>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</si>
  <si>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</si>
  <si>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</si>
  <si>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</si>
  <si>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</si>
  <si>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</si>
  <si>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</si>
  <si>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81533</t>
  </si>
  <si>
    <t>LIPÁZA</t>
  </si>
  <si>
    <t>93199</t>
  </si>
  <si>
    <t>TYREOGLOBULIN (TG)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</si>
  <si>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</si>
  <si>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</si>
  <si>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</si>
  <si>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</si>
  <si>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</si>
  <si>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</si>
  <si>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</si>
  <si>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</si>
  <si>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</si>
  <si>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</si>
  <si>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</si>
  <si>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</si>
  <si>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</si>
  <si>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</si>
  <si>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91145</t>
  </si>
  <si>
    <t>STANOVENÍ HAPTOGLOBINU</t>
  </si>
  <si>
    <t>81675</t>
  </si>
  <si>
    <t>MIKROALBUMINURIE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</si>
  <si>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</si>
  <si>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</si>
  <si>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</si>
  <si>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</si>
  <si>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</si>
  <si>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</si>
  <si>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</si>
  <si>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</si>
  <si>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</si>
  <si>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</si>
  <si>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</si>
  <si>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</si>
  <si>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</si>
  <si>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</si>
  <si>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81719</t>
  </si>
  <si>
    <t>METANEFRINY KVANTITATIVNĚ SOUČASNĚ V KRVI A V MOČI</t>
  </si>
  <si>
    <t>81233</t>
  </si>
  <si>
    <t>KARBONYLHEMOGLOBIN KVANTITATIVNĚ</t>
  </si>
  <si>
    <t>91169</t>
  </si>
  <si>
    <t>STANOVENÍ LEHKÝCH ŘETĚZCŮ LAMBDA</t>
  </si>
  <si>
    <t>93223</t>
  </si>
  <si>
    <t>NÁDOROVÉ ANTIGENY CA - TYPU</t>
  </si>
  <si>
    <t>81159</t>
  </si>
  <si>
    <t>CHOLINESTERÁZA STATIM</t>
  </si>
  <si>
    <t>93179</t>
  </si>
  <si>
    <t>PLAZMATICKÁ RENINOVÁ AKTIVITA (PRA)</t>
  </si>
  <si>
    <t>93139</t>
  </si>
  <si>
    <t>ADRENOKORTIKOTROPIN (ACTH)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</si>
  <si>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</si>
  <si>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</si>
  <si>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</si>
  <si>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</si>
  <si>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</si>
  <si>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</si>
  <si>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</si>
  <si>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</si>
  <si>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81353</t>
  </si>
  <si>
    <t>ANGIOTENSIN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</si>
  <si>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</si>
  <si>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</si>
  <si>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</si>
  <si>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</si>
  <si>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</si>
  <si>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</si>
  <si>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</si>
  <si>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</si>
  <si>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</si>
  <si>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</si>
  <si>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</si>
  <si>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0002918</t>
  </si>
  <si>
    <t>MULTIHANCE</t>
  </si>
  <si>
    <t>0003132</t>
  </si>
  <si>
    <t>GADOVIST</t>
  </si>
  <si>
    <t>0022075</t>
  </si>
  <si>
    <t>IOMERON 400</t>
  </si>
  <si>
    <t>0042433</t>
  </si>
  <si>
    <t>VISIPAQUE</t>
  </si>
  <si>
    <t>0065978</t>
  </si>
  <si>
    <t>DOTAREM</t>
  </si>
  <si>
    <t>0077019</t>
  </si>
  <si>
    <t>0077024</t>
  </si>
  <si>
    <t>ULTRAVIST 300</t>
  </si>
  <si>
    <t>0095609</t>
  </si>
  <si>
    <t>MICROPAQUE CT</t>
  </si>
  <si>
    <t>0151208</t>
  </si>
  <si>
    <t>0224707</t>
  </si>
  <si>
    <t>0224716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</si>
  <si>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</si>
  <si>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</si>
  <si>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</si>
  <si>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</si>
  <si>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</si>
  <si>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</si>
  <si>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</si>
  <si>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0048668</t>
  </si>
  <si>
    <t>DRÁT VODÍCÍ NITINOL</t>
  </si>
  <si>
    <t>0049439</t>
  </si>
  <si>
    <t>STENTGRAFT AORTÁLNÍ HRUDNÍ - ZENITH TX2 ZTEG-2P; T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</si>
  <si>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</si>
  <si>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</si>
  <si>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</si>
  <si>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</si>
  <si>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</si>
  <si>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</si>
  <si>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</si>
  <si>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</si>
  <si>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</si>
  <si>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</si>
  <si>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</si>
  <si>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</si>
  <si>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</si>
  <si>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</si>
  <si>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</si>
  <si>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</si>
  <si>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0057298</t>
  </si>
  <si>
    <t>STENT PERIFERNÍ VASKULÁRNÍ - E-LUMINEXX; SAMOEXPAN</t>
  </si>
  <si>
    <t>0057823</t>
  </si>
  <si>
    <t>KATETR ANGIOGRAFICKÝ TORCON,PRŮMĚR 4.1 AŽ 7 FRENCH</t>
  </si>
  <si>
    <t>0058462</t>
  </si>
  <si>
    <t>VODIČ DRÁTĚNÝ LUNDERQUIST EXTRA STIFF, ZAHNUTÝ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</si>
  <si>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</si>
  <si>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</si>
  <si>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</si>
  <si>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</si>
  <si>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</si>
  <si>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</si>
  <si>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0092128</t>
  </si>
  <si>
    <t>SOUPRAVA ZAVÁDĚCÍ DESTINATION - 45CM</t>
  </si>
  <si>
    <t>0092559</t>
  </si>
  <si>
    <t>SADA AG - SYSTÉM PRO UZAVÍRÁNÍ CÉV - FEMORÁLNÍ - S</t>
  </si>
  <si>
    <t>0141714</t>
  </si>
  <si>
    <t>OKLUDER AVP - AMPLATZER</t>
  </si>
  <si>
    <t>0051173</t>
  </si>
  <si>
    <t>VODIČ - PTA-SPECIÁLNÍ(DILATAČNÍ,REKANALIZAČNÍ)-OUT</t>
  </si>
  <si>
    <t>0059590</t>
  </si>
  <si>
    <t>STENTGRAFT AORTÁLNÍ BŘIŠNÍ - ZENITH SPIRAL-Z766; E</t>
  </si>
  <si>
    <t>0152417</t>
  </si>
  <si>
    <t>STENT PERIFERNÍ VASKULÁRNÍ - LIFESTREAM; POTAH PTF</t>
  </si>
  <si>
    <t>0152522</t>
  </si>
  <si>
    <t>STENT PERIFERNÍ VASKULÁRNÍ - RADIX2; BALONEXPANDIB</t>
  </si>
  <si>
    <t>0152785</t>
  </si>
  <si>
    <t>STENTGRAFT AORTÁLNÍ HRUDNÍ - ZENITH TX2 DISSECTION</t>
  </si>
  <si>
    <t>0049201</t>
  </si>
  <si>
    <t>STENT PERIFERNÍ VASKULÁRNÍ - ADVANTA V12; KRYTÝ ST</t>
  </si>
  <si>
    <t>0152216</t>
  </si>
  <si>
    <t>STENTGRAFT AORTÁLNÍ HRUDNÍ - ZENITH ALPHA - TĚLO P</t>
  </si>
  <si>
    <t>89113</t>
  </si>
  <si>
    <t>RTG LEBKY, CÍLENÉ SNÍMKY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</si>
  <si>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</si>
  <si>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</si>
  <si>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</si>
  <si>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</si>
  <si>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</si>
  <si>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</si>
  <si>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</si>
  <si>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</si>
  <si>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</si>
  <si>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</si>
  <si>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</si>
  <si>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</si>
  <si>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</si>
  <si>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</si>
  <si>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</si>
  <si>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</si>
  <si>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</si>
  <si>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</si>
  <si>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</si>
  <si>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</si>
  <si>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</si>
  <si>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</si>
  <si>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</si>
  <si>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</si>
  <si>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</si>
  <si>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</si>
  <si>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</si>
  <si>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</si>
  <si>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</si>
  <si>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</si>
  <si>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</si>
  <si>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</si>
  <si>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</si>
  <si>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</si>
  <si>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</si>
  <si>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</si>
  <si>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</si>
  <si>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</si>
  <si>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</si>
  <si>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</si>
  <si>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</si>
  <si>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</si>
  <si>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</si>
  <si>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</si>
  <si>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</si>
  <si>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</si>
  <si>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</si>
  <si>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</si>
  <si>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</si>
  <si>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</si>
  <si>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</si>
  <si>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</si>
  <si>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</si>
  <si>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</si>
  <si>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</si>
  <si>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</si>
  <si>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</si>
  <si>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</si>
  <si>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</si>
  <si>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</si>
  <si>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</si>
  <si>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</si>
  <si>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</si>
  <si>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</si>
  <si>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</si>
  <si>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</si>
  <si>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</si>
  <si>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</si>
  <si>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</si>
  <si>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</si>
  <si>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</si>
  <si>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</si>
  <si>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</si>
  <si>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</si>
  <si>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</si>
  <si>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</si>
  <si>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</si>
  <si>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</si>
  <si>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</si>
  <si>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</si>
  <si>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</si>
  <si>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</si>
  <si>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</si>
  <si>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</si>
  <si>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</si>
  <si>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</si>
  <si>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</si>
  <si>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</si>
  <si>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</si>
  <si>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</si>
  <si>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</si>
  <si>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</si>
  <si>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</si>
  <si>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</si>
  <si>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</si>
  <si>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</si>
  <si>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</si>
  <si>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</si>
  <si>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</si>
  <si>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</si>
  <si>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</si>
  <si>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</si>
  <si>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</si>
  <si>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</si>
  <si>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</si>
  <si>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</si>
  <si>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</si>
  <si>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</si>
  <si>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</si>
  <si>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</si>
  <si>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</si>
  <si>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</si>
  <si>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</si>
  <si>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</si>
  <si>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</si>
  <si>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</si>
  <si>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</si>
  <si>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</si>
  <si>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</si>
  <si>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</si>
  <si>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</si>
  <si>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</si>
  <si>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</si>
  <si>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</si>
  <si>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</si>
  <si>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</si>
  <si>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</si>
  <si>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</si>
  <si>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</si>
  <si>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</si>
  <si>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</si>
  <si>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</si>
  <si>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</si>
  <si>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</si>
  <si>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</si>
  <si>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</si>
  <si>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</si>
  <si>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</si>
  <si>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</si>
  <si>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</si>
  <si>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</si>
  <si>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</si>
  <si>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</si>
  <si>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</si>
  <si>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</si>
  <si>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</si>
  <si>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</si>
  <si>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</si>
  <si>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</si>
  <si>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</si>
  <si>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</si>
  <si>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</si>
  <si>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</si>
  <si>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</si>
  <si>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</si>
  <si>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</si>
  <si>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</si>
  <si>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</si>
  <si>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</si>
  <si>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</si>
  <si>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</si>
  <si>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</si>
  <si>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</si>
  <si>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</si>
  <si>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</si>
  <si>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</si>
  <si>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</si>
  <si>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</si>
  <si>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</si>
  <si>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</si>
  <si>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</si>
  <si>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</si>
  <si>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</si>
  <si>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</si>
  <si>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</si>
  <si>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</si>
  <si>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</si>
  <si>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</si>
  <si>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</si>
  <si>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</si>
  <si>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</si>
  <si>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</si>
  <si>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</si>
  <si>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</si>
  <si>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</si>
  <si>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</si>
  <si>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</si>
  <si>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82233</t>
  </si>
  <si>
    <t>IDENTIFIKACE MYKOPLASMAT</t>
  </si>
  <si>
    <t>82033</t>
  </si>
  <si>
    <t>KONTROLA STERILITY KLINICKÉHO VZORKU</t>
  </si>
  <si>
    <t>82034</t>
  </si>
  <si>
    <t>IZOLACE DNA PRO VYŠETŘENÍ EXTRAHUMÁNNÍHO GENOMU</t>
  </si>
  <si>
    <t>82060</t>
  </si>
  <si>
    <t>ANALÝZA HMOTOVÉHO SPEKTRA</t>
  </si>
  <si>
    <t>82066</t>
  </si>
  <si>
    <t>STANOVENÍ CITLIVOSTI NA ATB E-TESTEM</t>
  </si>
  <si>
    <t>41</t>
  </si>
  <si>
    <t>82241</t>
  </si>
  <si>
    <t>DETEKCE IN VITRO STIMULACE T LYMFOCYTŮ SPECIFICKÝM</t>
  </si>
  <si>
    <t>86413</t>
  </si>
  <si>
    <t>SCREENING PROTILÁTEK NA PANELU 30TI DÁRCŮ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</si>
  <si>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</si>
  <si>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</si>
  <si>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</si>
  <si>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</si>
  <si>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</si>
  <si>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</si>
  <si>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</si>
  <si>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</si>
  <si>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91567</t>
  </si>
  <si>
    <t>IMUNOANALYTICKÉ STANOVENÍ AUTOPROTILÁTEK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</si>
  <si>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</si>
  <si>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</si>
  <si>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</si>
  <si>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</si>
  <si>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</si>
  <si>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</si>
  <si>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91255</t>
  </si>
  <si>
    <t>STANOVENÍ ANTI ss-DNA Ab ELISA</t>
  </si>
  <si>
    <t>91253</t>
  </si>
  <si>
    <t>STANOVENÍ ANTI ds-DNA Ab ELISA</t>
  </si>
  <si>
    <t>91289</t>
  </si>
  <si>
    <t>STANOVENÍ REVMATOIDNÍHO FAKTORU IgA ELISA</t>
  </si>
  <si>
    <t>22217</t>
  </si>
  <si>
    <t xml:space="preserve">SCREENINGOVÉ VYŠETŘENÍ TROMBOCYTÁRNÍCH PROTILÁTEK </t>
  </si>
  <si>
    <t>86415</t>
  </si>
  <si>
    <t>SCREENING PROTILÁTEK NA PANELU 100 DÁRCŮ POMOCÍ DT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</si>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</sst>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7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177" fontId="35" fillId="12" borderId="135" xfId="0" quotePrefix="1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8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9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50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50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9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" fillId="2" borderId="153" xfId="80" applyFont="1" applyFill="1" applyBorder="1" applyAlignment="1">
      <alignment horizontal="left"/>
    </xf>
    <xf numFmtId="0" fontId="3" fillId="2" borderId="153" xfId="79" applyFont="1" applyFill="1" applyBorder="1" applyAlignment="1">
      <alignment horizontal="left"/>
    </xf>
    <xf numFmtId="0" fontId="3" fillId="2" borderId="154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34" fillId="0" borderId="158" xfId="0" applyFont="1" applyFill="1" applyBorder="1"/>
    <xf numFmtId="0" fontId="34" fillId="0" borderId="159" xfId="0" applyFont="1" applyFill="1" applyBorder="1"/>
    <xf numFmtId="0" fontId="34" fillId="0" borderId="159" xfId="0" applyFont="1" applyFill="1" applyBorder="1" applyAlignment="1">
      <alignment horizontal="right"/>
    </xf>
    <xf numFmtId="0" fontId="34" fillId="0" borderId="159" xfId="0" applyFont="1" applyFill="1" applyBorder="1" applyAlignment="1">
      <alignment horizontal="left"/>
    </xf>
    <xf numFmtId="164" fontId="34" fillId="0" borderId="159" xfId="0" applyNumberFormat="1" applyFont="1" applyFill="1" applyBorder="1"/>
    <xf numFmtId="165" fontId="34" fillId="0" borderId="159" xfId="0" applyNumberFormat="1" applyFont="1" applyFill="1" applyBorder="1"/>
    <xf numFmtId="9" fontId="34" fillId="0" borderId="159" xfId="0" applyNumberFormat="1" applyFont="1" applyFill="1" applyBorder="1"/>
    <xf numFmtId="9" fontId="34" fillId="0" borderId="160" xfId="0" applyNumberFormat="1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3" fontId="34" fillId="0" borderId="28" xfId="0" applyNumberFormat="1" applyFont="1" applyFill="1" applyBorder="1"/>
    <xf numFmtId="164" fontId="34" fillId="0" borderId="156" xfId="0" applyNumberFormat="1" applyFont="1" applyFill="1" applyBorder="1" applyAlignment="1">
      <alignment horizontal="right"/>
    </xf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164" fontId="34" fillId="0" borderId="159" xfId="0" applyNumberFormat="1" applyFont="1" applyFill="1" applyBorder="1" applyAlignment="1">
      <alignment horizontal="right"/>
    </xf>
    <xf numFmtId="3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169" fontId="0" fillId="0" borderId="159" xfId="0" applyNumberFormat="1" applyBorder="1"/>
    <xf numFmtId="9" fontId="0" fillId="0" borderId="159" xfId="0" applyNumberFormat="1" applyBorder="1"/>
    <xf numFmtId="9" fontId="0" fillId="0" borderId="160" xfId="0" applyNumberFormat="1" applyBorder="1"/>
    <xf numFmtId="0" fontId="66" fillId="0" borderId="155" xfId="0" applyFont="1" applyBorder="1" applyAlignment="1">
      <alignment horizontal="left" indent="1"/>
    </xf>
    <xf numFmtId="0" fontId="66" fillId="0" borderId="158" xfId="0" applyFont="1" applyBorder="1" applyAlignment="1">
      <alignment horizontal="left" indent="1"/>
    </xf>
    <xf numFmtId="0" fontId="66" fillId="4" borderId="155" xfId="0" applyFont="1" applyFill="1" applyBorder="1" applyAlignment="1">
      <alignment horizontal="left"/>
    </xf>
    <xf numFmtId="169" fontId="66" fillId="4" borderId="156" xfId="0" applyNumberFormat="1" applyFont="1" applyFill="1" applyBorder="1"/>
    <xf numFmtId="9" fontId="66" fillId="4" borderId="156" xfId="0" applyNumberFormat="1" applyFont="1" applyFill="1" applyBorder="1"/>
    <xf numFmtId="9" fontId="66" fillId="4" borderId="157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169" fontId="34" fillId="0" borderId="159" xfId="0" applyNumberFormat="1" applyFont="1" applyFill="1" applyBorder="1"/>
    <xf numFmtId="169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5" xfId="0" applyFont="1" applyFill="1" applyBorder="1"/>
    <xf numFmtId="0" fontId="41" fillId="0" borderId="158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47" xfId="0" applyNumberFormat="1" applyFont="1" applyBorder="1" applyAlignment="1">
      <alignment horizontal="right"/>
    </xf>
    <xf numFmtId="166" fontId="5" fillId="0" borderId="161" xfId="0" applyNumberFormat="1" applyFont="1" applyBorder="1" applyAlignment="1">
      <alignment horizontal="right"/>
    </xf>
    <xf numFmtId="3" fontId="69" fillId="0" borderId="147" xfId="0" applyNumberFormat="1" applyFont="1" applyBorder="1" applyAlignment="1">
      <alignment horizontal="right"/>
    </xf>
    <xf numFmtId="166" fontId="69" fillId="0" borderId="147" xfId="0" applyNumberFormat="1" applyFont="1" applyBorder="1" applyAlignment="1">
      <alignment horizontal="right"/>
    </xf>
    <xf numFmtId="166" fontId="69" fillId="0" borderId="161" xfId="0" applyNumberFormat="1" applyFont="1" applyBorder="1" applyAlignment="1">
      <alignment horizontal="right"/>
    </xf>
    <xf numFmtId="178" fontId="5" fillId="0" borderId="147" xfId="0" applyNumberFormat="1" applyFont="1" applyBorder="1" applyAlignment="1">
      <alignment horizontal="right"/>
    </xf>
    <xf numFmtId="3" fontId="5" fillId="0" borderId="147" xfId="0" applyNumberFormat="1" applyFont="1" applyBorder="1" applyAlignment="1">
      <alignment horizontal="right"/>
    </xf>
    <xf numFmtId="4" fontId="5" fillId="0" borderId="147" xfId="0" applyNumberFormat="1" applyFont="1" applyBorder="1" applyAlignment="1">
      <alignment horizontal="right"/>
    </xf>
    <xf numFmtId="3" fontId="5" fillId="0" borderId="147" xfId="0" applyNumberFormat="1" applyFont="1" applyBorder="1"/>
    <xf numFmtId="166" fontId="70" fillId="0" borderId="161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69" fillId="0" borderId="147" xfId="0" applyNumberFormat="1" applyFont="1" applyBorder="1"/>
    <xf numFmtId="166" fontId="69" fillId="0" borderId="147" xfId="0" applyNumberFormat="1" applyFont="1" applyBorder="1"/>
    <xf numFmtId="166" fontId="69" fillId="0" borderId="161" xfId="0" applyNumberFormat="1" applyFont="1" applyBorder="1"/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3" fontId="34" fillId="0" borderId="147" xfId="0" applyNumberFormat="1" applyFont="1" applyBorder="1"/>
    <xf numFmtId="166" fontId="34" fillId="0" borderId="147" xfId="0" applyNumberFormat="1" applyFont="1" applyBorder="1"/>
    <xf numFmtId="166" fontId="34" fillId="0" borderId="161" xfId="0" applyNumberFormat="1" applyFont="1" applyBorder="1"/>
    <xf numFmtId="3" fontId="34" fillId="0" borderId="147" xfId="0" applyNumberFormat="1" applyFont="1" applyBorder="1" applyAlignment="1">
      <alignment horizontal="right"/>
    </xf>
    <xf numFmtId="0" fontId="5" fillId="0" borderId="147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49" fontId="3" fillId="0" borderId="163" xfId="0" applyNumberFormat="1" applyFont="1" applyBorder="1" applyAlignment="1">
      <alignment horizontal="center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0" fontId="5" fillId="0" borderId="164" xfId="0" applyFont="1" applyBorder="1"/>
    <xf numFmtId="3" fontId="5" fillId="0" borderId="164" xfId="0" applyNumberFormat="1" applyFont="1" applyBorder="1"/>
    <xf numFmtId="3" fontId="5" fillId="0" borderId="56" xfId="0" applyNumberFormat="1" applyFont="1" applyBorder="1"/>
    <xf numFmtId="3" fontId="5" fillId="0" borderId="161" xfId="0" applyNumberFormat="1" applyFont="1" applyBorder="1"/>
    <xf numFmtId="3" fontId="5" fillId="0" borderId="19" xfId="0" applyNumberFormat="1" applyFont="1" applyBorder="1"/>
    <xf numFmtId="3" fontId="5" fillId="0" borderId="165" xfId="0" applyNumberFormat="1" applyFont="1" applyBorder="1"/>
    <xf numFmtId="3" fontId="11" fillId="0" borderId="16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47" xfId="0" applyNumberFormat="1" applyFont="1" applyBorder="1"/>
    <xf numFmtId="9" fontId="34" fillId="0" borderId="0" xfId="0" applyNumberFormat="1" applyFont="1" applyBorder="1"/>
    <xf numFmtId="3" fontId="34" fillId="0" borderId="146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66" xfId="0" applyNumberFormat="1" applyFont="1" applyBorder="1"/>
    <xf numFmtId="9" fontId="34" fillId="0" borderId="164" xfId="0" applyNumberFormat="1" applyFont="1" applyBorder="1"/>
    <xf numFmtId="3" fontId="11" fillId="0" borderId="16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5" xfId="76" applyFont="1" applyFill="1" applyBorder="1"/>
    <xf numFmtId="0" fontId="31" fillId="0" borderId="158" xfId="76" applyFont="1" applyFill="1" applyBorder="1"/>
    <xf numFmtId="0" fontId="31" fillId="0" borderId="63" xfId="76" applyFont="1" applyFill="1" applyBorder="1"/>
    <xf numFmtId="0" fontId="31" fillId="0" borderId="167" xfId="76" applyFont="1" applyFill="1" applyBorder="1"/>
    <xf numFmtId="0" fontId="31" fillId="0" borderId="168" xfId="76" applyFont="1" applyFill="1" applyBorder="1"/>
    <xf numFmtId="0" fontId="33" fillId="2" borderId="102" xfId="76" applyNumberFormat="1" applyFont="1" applyFill="1" applyBorder="1" applyAlignment="1">
      <alignment horizontal="left"/>
    </xf>
    <xf numFmtId="0" fontId="33" fillId="2" borderId="16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5" xfId="76" applyNumberFormat="1" applyFont="1" applyFill="1" applyBorder="1"/>
    <xf numFmtId="3" fontId="31" fillId="0" borderId="156" xfId="76" applyNumberFormat="1" applyFont="1" applyFill="1" applyBorder="1"/>
    <xf numFmtId="3" fontId="31" fillId="0" borderId="158" xfId="76" applyNumberFormat="1" applyFont="1" applyFill="1" applyBorder="1"/>
    <xf numFmtId="3" fontId="31" fillId="0" borderId="159" xfId="76" applyNumberFormat="1" applyFont="1" applyFill="1" applyBorder="1"/>
    <xf numFmtId="9" fontId="31" fillId="0" borderId="63" xfId="76" applyNumberFormat="1" applyFont="1" applyFill="1" applyBorder="1"/>
    <xf numFmtId="9" fontId="31" fillId="0" borderId="167" xfId="76" applyNumberFormat="1" applyFont="1" applyFill="1" applyBorder="1"/>
    <xf numFmtId="9" fontId="31" fillId="0" borderId="168" xfId="76" applyNumberFormat="1" applyFont="1" applyFill="1" applyBorder="1"/>
    <xf numFmtId="0" fontId="33" fillId="2" borderId="148" xfId="76" applyNumberFormat="1" applyFont="1" applyFill="1" applyBorder="1" applyAlignment="1">
      <alignment horizontal="left"/>
    </xf>
    <xf numFmtId="0" fontId="33" fillId="2" borderId="103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7" xfId="76" applyNumberFormat="1" applyFont="1" applyFill="1" applyBorder="1"/>
    <xf numFmtId="3" fontId="31" fillId="0" borderId="160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5"/>
      <tableStyleElement type="headerRow" dxfId="124"/>
      <tableStyleElement type="totalRow" dxfId="123"/>
      <tableStyleElement type="firstColumn" dxfId="122"/>
      <tableStyleElement type="lastColumn" dxfId="121"/>
      <tableStyleElement type="firstRowStripe" dxfId="120"/>
      <tableStyleElement type="firstColumnStripe" dxfId="119"/>
    </tableStyle>
    <tableStyle name="TableStyleMedium2 2" pivot="0" count="7" xr9:uid="{00000000-0011-0000-FFFF-FFFF01000000}">
      <tableStyleElement type="wholeTable" dxfId="118"/>
      <tableStyleElement type="headerRow" dxfId="117"/>
      <tableStyleElement type="totalRow" dxfId="116"/>
      <tableStyleElement type="firstColumn" dxfId="115"/>
      <tableStyleElement type="lastColumn" dxfId="114"/>
      <tableStyleElement type="firstRowStripe" dxfId="113"/>
      <tableStyleElement type="firstColumnStripe" dxfId="11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0.77767498979390914</c:v>
                </c:pt>
                <c:pt idx="1">
                  <c:v>0.88589617467353488</c:v>
                </c:pt>
                <c:pt idx="2">
                  <c:v>0.99421262790990506</c:v>
                </c:pt>
                <c:pt idx="3">
                  <c:v>1.0263518496268422</c:v>
                </c:pt>
                <c:pt idx="4">
                  <c:v>1.0075751642289628</c:v>
                </c:pt>
                <c:pt idx="5">
                  <c:v>1.0826709520850379</c:v>
                </c:pt>
                <c:pt idx="6">
                  <c:v>0.9737585230402912</c:v>
                </c:pt>
                <c:pt idx="7">
                  <c:v>1.0047088356633513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0.99483099406324216</c:v>
                </c:pt>
                <c:pt idx="1">
                  <c:v>0.99483099406324216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0.88364779874213839</c:v>
                </c:pt>
                <c:pt idx="1">
                  <c:v>0.90028694404591103</c:v>
                </c:pt>
                <c:pt idx="2">
                  <c:v>0.89081455805892551</c:v>
                </c:pt>
                <c:pt idx="3">
                  <c:v>0.87309644670050757</c:v>
                </c:pt>
                <c:pt idx="4">
                  <c:v>0.87629937629937626</c:v>
                </c:pt>
                <c:pt idx="5">
                  <c:v>0.87285152205425554</c:v>
                </c:pt>
                <c:pt idx="6">
                  <c:v>0.86869495596477186</c:v>
                </c:pt>
                <c:pt idx="7">
                  <c:v>0.88527953496324163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1" tableBorderDxfId="110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09"/>
    <tableColumn id="2" xr3:uid="{00000000-0010-0000-0000-000002000000}" name="popis" dataDxfId="108"/>
    <tableColumn id="3" xr3:uid="{00000000-0010-0000-0000-000003000000}" name="01 uv_sk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6" totalsRowShown="0">
  <autoFilter ref="C3:S13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371" t="s">
        <v>325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327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1" si="2">HYPERLINK("#'"&amp;C12&amp;"'!A1",C12)</f>
        <v>LŽ Detail</v>
      </c>
      <c r="B12" s="180" t="s">
        <v>202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9" t="s">
        <v>203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2193</v>
      </c>
      <c r="C14" s="51" t="s">
        <v>186</v>
      </c>
    </row>
    <row r="15" spans="1:3" ht="14.45" customHeight="1" x14ac:dyDescent="0.2">
      <c r="A15" s="266" t="str">
        <f t="shared" si="2"/>
        <v>LŽ Statim</v>
      </c>
      <c r="B15" s="398" t="s">
        <v>238</v>
      </c>
      <c r="C15" s="51" t="s">
        <v>248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188</v>
      </c>
      <c r="C17" s="51" t="s">
        <v>189</v>
      </c>
    </row>
    <row r="18" spans="1:3" ht="14.45" customHeight="1" x14ac:dyDescent="0.2">
      <c r="A18" s="266" t="str">
        <f t="shared" si="2"/>
        <v>LRp Detail</v>
      </c>
      <c r="B18" s="180" t="s">
        <v>3341</v>
      </c>
      <c r="C18" s="51" t="s">
        <v>141</v>
      </c>
    </row>
    <row r="19" spans="1:3" ht="14.45" customHeight="1" x14ac:dyDescent="0.2">
      <c r="A19" s="268" t="str">
        <f t="shared" ref="A19" si="3">HYPERLINK("#'"&amp;C19&amp;"'!A1",C19)</f>
        <v>Materiál Žádanky</v>
      </c>
      <c r="B19" s="180" t="s">
        <v>177</v>
      </c>
      <c r="C19" s="51" t="s">
        <v>142</v>
      </c>
    </row>
    <row r="20" spans="1:3" ht="14.45" customHeight="1" x14ac:dyDescent="0.2">
      <c r="A20" s="266" t="str">
        <f t="shared" si="2"/>
        <v>MŽ Detail</v>
      </c>
      <c r="B20" s="180" t="s">
        <v>5004</v>
      </c>
      <c r="C20" s="51" t="s">
        <v>143</v>
      </c>
    </row>
    <row r="21" spans="1:3" ht="14.45" customHeight="1" thickBot="1" x14ac:dyDescent="0.25">
      <c r="A21" s="268" t="str">
        <f t="shared" si="2"/>
        <v>Osobní náklady</v>
      </c>
      <c r="B21" s="180" t="s">
        <v>129</v>
      </c>
      <c r="C21" s="51" t="s">
        <v>144</v>
      </c>
    </row>
    <row r="22" spans="1:3" ht="14.45" customHeight="1" thickBot="1" x14ac:dyDescent="0.25">
      <c r="A22" s="183"/>
      <c r="B22" s="183"/>
    </row>
    <row r="23" spans="1:3" ht="14.45" customHeight="1" thickBot="1" x14ac:dyDescent="0.25">
      <c r="A23" s="511" t="s">
        <v>133</v>
      </c>
      <c r="B23" s="509"/>
    </row>
    <row r="24" spans="1:3" ht="14.45" customHeight="1" x14ac:dyDescent="0.2">
      <c r="A24" s="269" t="str">
        <f t="shared" ref="A24:A35" si="4">HYPERLINK("#'"&amp;C24&amp;"'!A1",C24)</f>
        <v>ZV Vykáz.-A</v>
      </c>
      <c r="B24" s="179" t="s">
        <v>5033</v>
      </c>
      <c r="C24" s="51" t="s">
        <v>152</v>
      </c>
    </row>
    <row r="25" spans="1:3" ht="14.45" customHeight="1" x14ac:dyDescent="0.2">
      <c r="A25" s="266" t="str">
        <f t="shared" ref="A25" si="5">HYPERLINK("#'"&amp;C25&amp;"'!A1",C25)</f>
        <v>ZV Vykáz.-A Lékaři</v>
      </c>
      <c r="B25" s="180" t="s">
        <v>5044</v>
      </c>
      <c r="C25" s="51" t="s">
        <v>251</v>
      </c>
    </row>
    <row r="26" spans="1:3" ht="14.45" customHeight="1" x14ac:dyDescent="0.2">
      <c r="A26" s="266" t="str">
        <f t="shared" si="4"/>
        <v>ZV Vykáz.-A Detail</v>
      </c>
      <c r="B26" s="180" t="s">
        <v>5130</v>
      </c>
      <c r="C26" s="51" t="s">
        <v>153</v>
      </c>
    </row>
    <row r="27" spans="1:3" ht="14.45" customHeight="1" x14ac:dyDescent="0.25">
      <c r="A27" s="432" t="str">
        <f>HYPERLINK("#'"&amp;C27&amp;"'!A1",C27)</f>
        <v>ZV Vykáz.-A Det.Lék.</v>
      </c>
      <c r="B27" s="180" t="s">
        <v>5131</v>
      </c>
      <c r="C27" s="51" t="s">
        <v>259</v>
      </c>
    </row>
    <row r="28" spans="1:3" ht="14.45" customHeight="1" x14ac:dyDescent="0.2">
      <c r="A28" s="266" t="str">
        <f t="shared" si="4"/>
        <v>ZV Vykáz.-H</v>
      </c>
      <c r="B28" s="180" t="s">
        <v>156</v>
      </c>
      <c r="C28" s="51" t="s">
        <v>154</v>
      </c>
    </row>
    <row r="29" spans="1:3" ht="14.45" customHeight="1" x14ac:dyDescent="0.2">
      <c r="A29" s="266" t="str">
        <f t="shared" si="4"/>
        <v>ZV Vykáz.-H Detail</v>
      </c>
      <c r="B29" s="180" t="s">
        <v>5935</v>
      </c>
      <c r="C29" s="51" t="s">
        <v>155</v>
      </c>
    </row>
    <row r="30" spans="1:3" ht="14.45" customHeight="1" x14ac:dyDescent="0.2">
      <c r="A30" s="269" t="str">
        <f t="shared" si="4"/>
        <v>CaseMix</v>
      </c>
      <c r="B30" s="180" t="s">
        <v>134</v>
      </c>
      <c r="C30" s="51" t="s">
        <v>145</v>
      </c>
    </row>
    <row r="31" spans="1:3" ht="14.45" customHeight="1" x14ac:dyDescent="0.3">
      <c r="A31" s="266" t="str">
        <f t="shared" si="4"/>
        <v>ALOS</v>
      </c>
      <c r="B31" s="180" t="s">
        <v>114</v>
      </c>
      <c r="C31" s="51" t="s">
        <v>85</v>
      </c>
    </row>
    <row r="32" spans="1:3" ht="14.45" customHeight="1" x14ac:dyDescent="0.2">
      <c r="A32" s="266" t="str">
        <f t="shared" si="4"/>
        <v>Total</v>
      </c>
      <c r="B32" s="180" t="s">
        <v>6087</v>
      </c>
      <c r="C32" s="51" t="s">
        <v>146</v>
      </c>
    </row>
    <row r="33" spans="1:3" ht="14.45" customHeight="1" x14ac:dyDescent="0.2">
      <c r="A33" s="266" t="str">
        <f t="shared" si="4"/>
        <v>ZV Vyžád.</v>
      </c>
      <c r="B33" s="180" t="s">
        <v>157</v>
      </c>
      <c r="C33" s="51" t="s">
        <v>149</v>
      </c>
    </row>
    <row r="34" spans="1:3" ht="14.45" customHeight="1" x14ac:dyDescent="0.2">
      <c r="A34" s="266" t="str">
        <f t="shared" si="4"/>
        <v>ZV Vyžád. Detail</v>
      </c>
      <c r="B34" s="180" t="s">
        <v>6695</v>
      </c>
      <c r="C34" s="51" t="s">
        <v>148</v>
      </c>
    </row>
    <row r="35" spans="1:3" ht="14.45" customHeight="1" x14ac:dyDescent="0.2">
      <c r="A35" s="266" t="str">
        <f t="shared" si="4"/>
        <v>OD TISS</v>
      </c>
      <c r="B35" s="180" t="s">
        <v>180</v>
      </c>
      <c r="C35" s="51" t="s">
        <v>147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29DC9027-1012-416E-B1A3-F616E35CEA8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5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2193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325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254</v>
      </c>
      <c r="G3" s="47">
        <f>SUBTOTAL(9,G6:G1048576)</f>
        <v>240283.61</v>
      </c>
      <c r="H3" s="48">
        <f>IF(M3=0,0,G3/M3)</f>
        <v>0.12394889094606462</v>
      </c>
      <c r="I3" s="47">
        <f>SUBTOTAL(9,I6:I1048576)</f>
        <v>4385.563666666666</v>
      </c>
      <c r="J3" s="47">
        <f>SUBTOTAL(9,J6:J1048576)</f>
        <v>1698286.4584047066</v>
      </c>
      <c r="K3" s="48">
        <f>IF(M3=0,0,J3/M3)</f>
        <v>0.87605110905393546</v>
      </c>
      <c r="L3" s="47">
        <f>SUBTOTAL(9,L6:L1048576)</f>
        <v>4639.563666666666</v>
      </c>
      <c r="M3" s="49">
        <f>SUBTOTAL(9,M6:M1048576)</f>
        <v>1938570.0684047064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2" t="s">
        <v>161</v>
      </c>
      <c r="B5" s="780" t="s">
        <v>162</v>
      </c>
      <c r="C5" s="780" t="s">
        <v>89</v>
      </c>
      <c r="D5" s="780" t="s">
        <v>163</v>
      </c>
      <c r="E5" s="780" t="s">
        <v>164</v>
      </c>
      <c r="F5" s="781" t="s">
        <v>28</v>
      </c>
      <c r="G5" s="781" t="s">
        <v>14</v>
      </c>
      <c r="H5" s="764" t="s">
        <v>165</v>
      </c>
      <c r="I5" s="763" t="s">
        <v>28</v>
      </c>
      <c r="J5" s="781" t="s">
        <v>14</v>
      </c>
      <c r="K5" s="764" t="s">
        <v>165</v>
      </c>
      <c r="L5" s="763" t="s">
        <v>28</v>
      </c>
      <c r="M5" s="782" t="s">
        <v>14</v>
      </c>
    </row>
    <row r="6" spans="1:13" ht="14.45" customHeight="1" x14ac:dyDescent="0.2">
      <c r="A6" s="741" t="s">
        <v>600</v>
      </c>
      <c r="B6" s="742" t="s">
        <v>1711</v>
      </c>
      <c r="C6" s="742" t="s">
        <v>1712</v>
      </c>
      <c r="D6" s="742" t="s">
        <v>749</v>
      </c>
      <c r="E6" s="742" t="s">
        <v>1713</v>
      </c>
      <c r="F6" s="746"/>
      <c r="G6" s="746"/>
      <c r="H6" s="766">
        <v>0</v>
      </c>
      <c r="I6" s="746">
        <v>50</v>
      </c>
      <c r="J6" s="746">
        <v>829.0200000000001</v>
      </c>
      <c r="K6" s="766">
        <v>1</v>
      </c>
      <c r="L6" s="746">
        <v>50</v>
      </c>
      <c r="M6" s="747">
        <v>829.0200000000001</v>
      </c>
    </row>
    <row r="7" spans="1:13" ht="14.45" customHeight="1" x14ac:dyDescent="0.2">
      <c r="A7" s="748" t="s">
        <v>600</v>
      </c>
      <c r="B7" s="749" t="s">
        <v>1711</v>
      </c>
      <c r="C7" s="749" t="s">
        <v>1714</v>
      </c>
      <c r="D7" s="749" t="s">
        <v>1715</v>
      </c>
      <c r="E7" s="749" t="s">
        <v>1716</v>
      </c>
      <c r="F7" s="753"/>
      <c r="G7" s="753"/>
      <c r="H7" s="767">
        <v>0</v>
      </c>
      <c r="I7" s="753">
        <v>4</v>
      </c>
      <c r="J7" s="753">
        <v>48.839999999999996</v>
      </c>
      <c r="K7" s="767">
        <v>1</v>
      </c>
      <c r="L7" s="753">
        <v>4</v>
      </c>
      <c r="M7" s="754">
        <v>48.839999999999996</v>
      </c>
    </row>
    <row r="8" spans="1:13" ht="14.45" customHeight="1" x14ac:dyDescent="0.2">
      <c r="A8" s="748" t="s">
        <v>600</v>
      </c>
      <c r="B8" s="749" t="s">
        <v>1711</v>
      </c>
      <c r="C8" s="749" t="s">
        <v>1717</v>
      </c>
      <c r="D8" s="749" t="s">
        <v>1715</v>
      </c>
      <c r="E8" s="749" t="s">
        <v>1718</v>
      </c>
      <c r="F8" s="753"/>
      <c r="G8" s="753"/>
      <c r="H8" s="767">
        <v>0</v>
      </c>
      <c r="I8" s="753">
        <v>7</v>
      </c>
      <c r="J8" s="753">
        <v>300.15999999999997</v>
      </c>
      <c r="K8" s="767">
        <v>1</v>
      </c>
      <c r="L8" s="753">
        <v>7</v>
      </c>
      <c r="M8" s="754">
        <v>300.15999999999997</v>
      </c>
    </row>
    <row r="9" spans="1:13" ht="14.45" customHeight="1" x14ac:dyDescent="0.2">
      <c r="A9" s="748" t="s">
        <v>600</v>
      </c>
      <c r="B9" s="749" t="s">
        <v>1711</v>
      </c>
      <c r="C9" s="749" t="s">
        <v>1719</v>
      </c>
      <c r="D9" s="749" t="s">
        <v>1715</v>
      </c>
      <c r="E9" s="749" t="s">
        <v>1720</v>
      </c>
      <c r="F9" s="753"/>
      <c r="G9" s="753"/>
      <c r="H9" s="767">
        <v>0</v>
      </c>
      <c r="I9" s="753">
        <v>7</v>
      </c>
      <c r="J9" s="753">
        <v>185.00999999999996</v>
      </c>
      <c r="K9" s="767">
        <v>1</v>
      </c>
      <c r="L9" s="753">
        <v>7</v>
      </c>
      <c r="M9" s="754">
        <v>185.00999999999996</v>
      </c>
    </row>
    <row r="10" spans="1:13" ht="14.45" customHeight="1" x14ac:dyDescent="0.2">
      <c r="A10" s="748" t="s">
        <v>600</v>
      </c>
      <c r="B10" s="749" t="s">
        <v>1711</v>
      </c>
      <c r="C10" s="749" t="s">
        <v>1721</v>
      </c>
      <c r="D10" s="749" t="s">
        <v>1715</v>
      </c>
      <c r="E10" s="749" t="s">
        <v>1722</v>
      </c>
      <c r="F10" s="753"/>
      <c r="G10" s="753"/>
      <c r="H10" s="767">
        <v>0</v>
      </c>
      <c r="I10" s="753">
        <v>27</v>
      </c>
      <c r="J10" s="753">
        <v>2314.9399999999996</v>
      </c>
      <c r="K10" s="767">
        <v>1</v>
      </c>
      <c r="L10" s="753">
        <v>27</v>
      </c>
      <c r="M10" s="754">
        <v>2314.9399999999996</v>
      </c>
    </row>
    <row r="11" spans="1:13" ht="14.45" customHeight="1" x14ac:dyDescent="0.2">
      <c r="A11" s="748" t="s">
        <v>600</v>
      </c>
      <c r="B11" s="749" t="s">
        <v>1723</v>
      </c>
      <c r="C11" s="749" t="s">
        <v>1724</v>
      </c>
      <c r="D11" s="749" t="s">
        <v>1725</v>
      </c>
      <c r="E11" s="749" t="s">
        <v>1726</v>
      </c>
      <c r="F11" s="753"/>
      <c r="G11" s="753"/>
      <c r="H11" s="767">
        <v>0</v>
      </c>
      <c r="I11" s="753">
        <v>1</v>
      </c>
      <c r="J11" s="753">
        <v>123.17</v>
      </c>
      <c r="K11" s="767">
        <v>1</v>
      </c>
      <c r="L11" s="753">
        <v>1</v>
      </c>
      <c r="M11" s="754">
        <v>123.17</v>
      </c>
    </row>
    <row r="12" spans="1:13" ht="14.45" customHeight="1" x14ac:dyDescent="0.2">
      <c r="A12" s="748" t="s">
        <v>600</v>
      </c>
      <c r="B12" s="749" t="s">
        <v>1727</v>
      </c>
      <c r="C12" s="749" t="s">
        <v>1728</v>
      </c>
      <c r="D12" s="749" t="s">
        <v>1729</v>
      </c>
      <c r="E12" s="749" t="s">
        <v>1730</v>
      </c>
      <c r="F12" s="753"/>
      <c r="G12" s="753"/>
      <c r="H12" s="767">
        <v>0</v>
      </c>
      <c r="I12" s="753">
        <v>1</v>
      </c>
      <c r="J12" s="753">
        <v>624.79999999999984</v>
      </c>
      <c r="K12" s="767">
        <v>1</v>
      </c>
      <c r="L12" s="753">
        <v>1</v>
      </c>
      <c r="M12" s="754">
        <v>624.79999999999984</v>
      </c>
    </row>
    <row r="13" spans="1:13" ht="14.45" customHeight="1" x14ac:dyDescent="0.2">
      <c r="A13" s="748" t="s">
        <v>600</v>
      </c>
      <c r="B13" s="749" t="s">
        <v>1731</v>
      </c>
      <c r="C13" s="749" t="s">
        <v>1732</v>
      </c>
      <c r="D13" s="749" t="s">
        <v>1733</v>
      </c>
      <c r="E13" s="749" t="s">
        <v>1734</v>
      </c>
      <c r="F13" s="753"/>
      <c r="G13" s="753"/>
      <c r="H13" s="767">
        <v>0</v>
      </c>
      <c r="I13" s="753">
        <v>7</v>
      </c>
      <c r="J13" s="753">
        <v>2841.23</v>
      </c>
      <c r="K13" s="767">
        <v>1</v>
      </c>
      <c r="L13" s="753">
        <v>7</v>
      </c>
      <c r="M13" s="754">
        <v>2841.23</v>
      </c>
    </row>
    <row r="14" spans="1:13" ht="14.45" customHeight="1" x14ac:dyDescent="0.2">
      <c r="A14" s="748" t="s">
        <v>600</v>
      </c>
      <c r="B14" s="749" t="s">
        <v>1735</v>
      </c>
      <c r="C14" s="749" t="s">
        <v>1736</v>
      </c>
      <c r="D14" s="749" t="s">
        <v>1737</v>
      </c>
      <c r="E14" s="749" t="s">
        <v>1738</v>
      </c>
      <c r="F14" s="753"/>
      <c r="G14" s="753"/>
      <c r="H14" s="767">
        <v>0</v>
      </c>
      <c r="I14" s="753">
        <v>1</v>
      </c>
      <c r="J14" s="753">
        <v>549.4</v>
      </c>
      <c r="K14" s="767">
        <v>1</v>
      </c>
      <c r="L14" s="753">
        <v>1</v>
      </c>
      <c r="M14" s="754">
        <v>549.4</v>
      </c>
    </row>
    <row r="15" spans="1:13" ht="14.45" customHeight="1" x14ac:dyDescent="0.2">
      <c r="A15" s="748" t="s">
        <v>600</v>
      </c>
      <c r="B15" s="749" t="s">
        <v>1739</v>
      </c>
      <c r="C15" s="749" t="s">
        <v>1740</v>
      </c>
      <c r="D15" s="749" t="s">
        <v>1741</v>
      </c>
      <c r="E15" s="749" t="s">
        <v>1742</v>
      </c>
      <c r="F15" s="753"/>
      <c r="G15" s="753"/>
      <c r="H15" s="767">
        <v>0</v>
      </c>
      <c r="I15" s="753">
        <v>4</v>
      </c>
      <c r="J15" s="753">
        <v>303.65999999999997</v>
      </c>
      <c r="K15" s="767">
        <v>1</v>
      </c>
      <c r="L15" s="753">
        <v>4</v>
      </c>
      <c r="M15" s="754">
        <v>303.65999999999997</v>
      </c>
    </row>
    <row r="16" spans="1:13" ht="14.45" customHeight="1" x14ac:dyDescent="0.2">
      <c r="A16" s="748" t="s">
        <v>600</v>
      </c>
      <c r="B16" s="749" t="s">
        <v>1739</v>
      </c>
      <c r="C16" s="749" t="s">
        <v>1743</v>
      </c>
      <c r="D16" s="749" t="s">
        <v>1741</v>
      </c>
      <c r="E16" s="749" t="s">
        <v>1744</v>
      </c>
      <c r="F16" s="753"/>
      <c r="G16" s="753"/>
      <c r="H16" s="767">
        <v>0</v>
      </c>
      <c r="I16" s="753">
        <v>2</v>
      </c>
      <c r="J16" s="753">
        <v>97.879999999999981</v>
      </c>
      <c r="K16" s="767">
        <v>1</v>
      </c>
      <c r="L16" s="753">
        <v>2</v>
      </c>
      <c r="M16" s="754">
        <v>97.879999999999981</v>
      </c>
    </row>
    <row r="17" spans="1:13" ht="14.45" customHeight="1" x14ac:dyDescent="0.2">
      <c r="A17" s="748" t="s">
        <v>600</v>
      </c>
      <c r="B17" s="749" t="s">
        <v>1739</v>
      </c>
      <c r="C17" s="749" t="s">
        <v>1745</v>
      </c>
      <c r="D17" s="749" t="s">
        <v>1741</v>
      </c>
      <c r="E17" s="749" t="s">
        <v>1746</v>
      </c>
      <c r="F17" s="753">
        <v>2</v>
      </c>
      <c r="G17" s="753">
        <v>324.29999999999995</v>
      </c>
      <c r="H17" s="767">
        <v>1</v>
      </c>
      <c r="I17" s="753"/>
      <c r="J17" s="753"/>
      <c r="K17" s="767">
        <v>0</v>
      </c>
      <c r="L17" s="753">
        <v>2</v>
      </c>
      <c r="M17" s="754">
        <v>324.29999999999995</v>
      </c>
    </row>
    <row r="18" spans="1:13" ht="14.45" customHeight="1" x14ac:dyDescent="0.2">
      <c r="A18" s="748" t="s">
        <v>600</v>
      </c>
      <c r="B18" s="749" t="s">
        <v>1747</v>
      </c>
      <c r="C18" s="749" t="s">
        <v>1748</v>
      </c>
      <c r="D18" s="749" t="s">
        <v>1749</v>
      </c>
      <c r="E18" s="749" t="s">
        <v>957</v>
      </c>
      <c r="F18" s="753"/>
      <c r="G18" s="753"/>
      <c r="H18" s="767">
        <v>0</v>
      </c>
      <c r="I18" s="753">
        <v>1</v>
      </c>
      <c r="J18" s="753">
        <v>23.219999999999995</v>
      </c>
      <c r="K18" s="767">
        <v>1</v>
      </c>
      <c r="L18" s="753">
        <v>1</v>
      </c>
      <c r="M18" s="754">
        <v>23.219999999999995</v>
      </c>
    </row>
    <row r="19" spans="1:13" ht="14.45" customHeight="1" x14ac:dyDescent="0.2">
      <c r="A19" s="748" t="s">
        <v>600</v>
      </c>
      <c r="B19" s="749" t="s">
        <v>1750</v>
      </c>
      <c r="C19" s="749" t="s">
        <v>1751</v>
      </c>
      <c r="D19" s="749" t="s">
        <v>1752</v>
      </c>
      <c r="E19" s="749" t="s">
        <v>1753</v>
      </c>
      <c r="F19" s="753"/>
      <c r="G19" s="753"/>
      <c r="H19" s="767">
        <v>0</v>
      </c>
      <c r="I19" s="753">
        <v>2</v>
      </c>
      <c r="J19" s="753">
        <v>275.06000000000006</v>
      </c>
      <c r="K19" s="767">
        <v>1</v>
      </c>
      <c r="L19" s="753">
        <v>2</v>
      </c>
      <c r="M19" s="754">
        <v>275.06000000000006</v>
      </c>
    </row>
    <row r="20" spans="1:13" ht="14.45" customHeight="1" x14ac:dyDescent="0.2">
      <c r="A20" s="748" t="s">
        <v>600</v>
      </c>
      <c r="B20" s="749" t="s">
        <v>1750</v>
      </c>
      <c r="C20" s="749" t="s">
        <v>1754</v>
      </c>
      <c r="D20" s="749" t="s">
        <v>1755</v>
      </c>
      <c r="E20" s="749" t="s">
        <v>1756</v>
      </c>
      <c r="F20" s="753"/>
      <c r="G20" s="753"/>
      <c r="H20" s="767">
        <v>0</v>
      </c>
      <c r="I20" s="753">
        <v>2</v>
      </c>
      <c r="J20" s="753">
        <v>222.50000000000006</v>
      </c>
      <c r="K20" s="767">
        <v>1</v>
      </c>
      <c r="L20" s="753">
        <v>2</v>
      </c>
      <c r="M20" s="754">
        <v>222.50000000000006</v>
      </c>
    </row>
    <row r="21" spans="1:13" ht="14.45" customHeight="1" x14ac:dyDescent="0.2">
      <c r="A21" s="748" t="s">
        <v>600</v>
      </c>
      <c r="B21" s="749" t="s">
        <v>1757</v>
      </c>
      <c r="C21" s="749" t="s">
        <v>1758</v>
      </c>
      <c r="D21" s="749" t="s">
        <v>848</v>
      </c>
      <c r="E21" s="749" t="s">
        <v>1759</v>
      </c>
      <c r="F21" s="753"/>
      <c r="G21" s="753"/>
      <c r="H21" s="767">
        <v>0</v>
      </c>
      <c r="I21" s="753">
        <v>8</v>
      </c>
      <c r="J21" s="753">
        <v>8850.08</v>
      </c>
      <c r="K21" s="767">
        <v>1</v>
      </c>
      <c r="L21" s="753">
        <v>8</v>
      </c>
      <c r="M21" s="754">
        <v>8850.08</v>
      </c>
    </row>
    <row r="22" spans="1:13" ht="14.45" customHeight="1" x14ac:dyDescent="0.2">
      <c r="A22" s="748" t="s">
        <v>600</v>
      </c>
      <c r="B22" s="749" t="s">
        <v>1757</v>
      </c>
      <c r="C22" s="749" t="s">
        <v>1760</v>
      </c>
      <c r="D22" s="749" t="s">
        <v>848</v>
      </c>
      <c r="E22" s="749" t="s">
        <v>1761</v>
      </c>
      <c r="F22" s="753"/>
      <c r="G22" s="753"/>
      <c r="H22" s="767">
        <v>0</v>
      </c>
      <c r="I22" s="753">
        <v>3</v>
      </c>
      <c r="J22" s="753">
        <v>5687.3099999999995</v>
      </c>
      <c r="K22" s="767">
        <v>1</v>
      </c>
      <c r="L22" s="753">
        <v>3</v>
      </c>
      <c r="M22" s="754">
        <v>5687.3099999999995</v>
      </c>
    </row>
    <row r="23" spans="1:13" ht="14.45" customHeight="1" x14ac:dyDescent="0.2">
      <c r="A23" s="748" t="s">
        <v>600</v>
      </c>
      <c r="B23" s="749" t="s">
        <v>1757</v>
      </c>
      <c r="C23" s="749" t="s">
        <v>1762</v>
      </c>
      <c r="D23" s="749" t="s">
        <v>842</v>
      </c>
      <c r="E23" s="749" t="s">
        <v>1763</v>
      </c>
      <c r="F23" s="753"/>
      <c r="G23" s="753"/>
      <c r="H23" s="767">
        <v>0</v>
      </c>
      <c r="I23" s="753">
        <v>59</v>
      </c>
      <c r="J23" s="753">
        <v>42550.8</v>
      </c>
      <c r="K23" s="767">
        <v>1</v>
      </c>
      <c r="L23" s="753">
        <v>59</v>
      </c>
      <c r="M23" s="754">
        <v>42550.8</v>
      </c>
    </row>
    <row r="24" spans="1:13" ht="14.45" customHeight="1" x14ac:dyDescent="0.2">
      <c r="A24" s="748" t="s">
        <v>600</v>
      </c>
      <c r="B24" s="749" t="s">
        <v>1757</v>
      </c>
      <c r="C24" s="749" t="s">
        <v>1764</v>
      </c>
      <c r="D24" s="749" t="s">
        <v>842</v>
      </c>
      <c r="E24" s="749" t="s">
        <v>1765</v>
      </c>
      <c r="F24" s="753"/>
      <c r="G24" s="753"/>
      <c r="H24" s="767">
        <v>0</v>
      </c>
      <c r="I24" s="753">
        <v>98</v>
      </c>
      <c r="J24" s="753">
        <v>26641.300000000003</v>
      </c>
      <c r="K24" s="767">
        <v>1</v>
      </c>
      <c r="L24" s="753">
        <v>98</v>
      </c>
      <c r="M24" s="754">
        <v>26641.300000000003</v>
      </c>
    </row>
    <row r="25" spans="1:13" ht="14.45" customHeight="1" x14ac:dyDescent="0.2">
      <c r="A25" s="748" t="s">
        <v>600</v>
      </c>
      <c r="B25" s="749" t="s">
        <v>1757</v>
      </c>
      <c r="C25" s="749" t="s">
        <v>1766</v>
      </c>
      <c r="D25" s="749" t="s">
        <v>842</v>
      </c>
      <c r="E25" s="749" t="s">
        <v>1767</v>
      </c>
      <c r="F25" s="753"/>
      <c r="G25" s="753"/>
      <c r="H25" s="767">
        <v>0</v>
      </c>
      <c r="I25" s="753">
        <v>75</v>
      </c>
      <c r="J25" s="753">
        <v>47299.499999999993</v>
      </c>
      <c r="K25" s="767">
        <v>1</v>
      </c>
      <c r="L25" s="753">
        <v>75</v>
      </c>
      <c r="M25" s="754">
        <v>47299.499999999993</v>
      </c>
    </row>
    <row r="26" spans="1:13" ht="14.45" customHeight="1" x14ac:dyDescent="0.2">
      <c r="A26" s="748" t="s">
        <v>600</v>
      </c>
      <c r="B26" s="749" t="s">
        <v>1757</v>
      </c>
      <c r="C26" s="749" t="s">
        <v>1768</v>
      </c>
      <c r="D26" s="749" t="s">
        <v>842</v>
      </c>
      <c r="E26" s="749" t="s">
        <v>1769</v>
      </c>
      <c r="F26" s="753"/>
      <c r="G26" s="753"/>
      <c r="H26" s="767">
        <v>0</v>
      </c>
      <c r="I26" s="753">
        <v>5</v>
      </c>
      <c r="J26" s="753">
        <v>4568.25</v>
      </c>
      <c r="K26" s="767">
        <v>1</v>
      </c>
      <c r="L26" s="753">
        <v>5</v>
      </c>
      <c r="M26" s="754">
        <v>4568.25</v>
      </c>
    </row>
    <row r="27" spans="1:13" ht="14.45" customHeight="1" x14ac:dyDescent="0.2">
      <c r="A27" s="748" t="s">
        <v>600</v>
      </c>
      <c r="B27" s="749" t="s">
        <v>1757</v>
      </c>
      <c r="C27" s="749" t="s">
        <v>1770</v>
      </c>
      <c r="D27" s="749" t="s">
        <v>842</v>
      </c>
      <c r="E27" s="749" t="s">
        <v>1771</v>
      </c>
      <c r="F27" s="753"/>
      <c r="G27" s="753"/>
      <c r="H27" s="767">
        <v>0</v>
      </c>
      <c r="I27" s="753">
        <v>86</v>
      </c>
      <c r="J27" s="753">
        <v>35169.699999999997</v>
      </c>
      <c r="K27" s="767">
        <v>1</v>
      </c>
      <c r="L27" s="753">
        <v>86</v>
      </c>
      <c r="M27" s="754">
        <v>35169.699999999997</v>
      </c>
    </row>
    <row r="28" spans="1:13" ht="14.45" customHeight="1" x14ac:dyDescent="0.2">
      <c r="A28" s="748" t="s">
        <v>600</v>
      </c>
      <c r="B28" s="749" t="s">
        <v>1772</v>
      </c>
      <c r="C28" s="749" t="s">
        <v>1773</v>
      </c>
      <c r="D28" s="749" t="s">
        <v>1774</v>
      </c>
      <c r="E28" s="749" t="s">
        <v>1775</v>
      </c>
      <c r="F28" s="753"/>
      <c r="G28" s="753"/>
      <c r="H28" s="767">
        <v>0</v>
      </c>
      <c r="I28" s="753">
        <v>13</v>
      </c>
      <c r="J28" s="753">
        <v>860.43000000000018</v>
      </c>
      <c r="K28" s="767">
        <v>1</v>
      </c>
      <c r="L28" s="753">
        <v>13</v>
      </c>
      <c r="M28" s="754">
        <v>860.43000000000018</v>
      </c>
    </row>
    <row r="29" spans="1:13" ht="14.45" customHeight="1" x14ac:dyDescent="0.2">
      <c r="A29" s="748" t="s">
        <v>600</v>
      </c>
      <c r="B29" s="749" t="s">
        <v>1772</v>
      </c>
      <c r="C29" s="749" t="s">
        <v>1776</v>
      </c>
      <c r="D29" s="749" t="s">
        <v>1774</v>
      </c>
      <c r="E29" s="749" t="s">
        <v>1777</v>
      </c>
      <c r="F29" s="753"/>
      <c r="G29" s="753"/>
      <c r="H29" s="767">
        <v>0</v>
      </c>
      <c r="I29" s="753">
        <v>6</v>
      </c>
      <c r="J29" s="753">
        <v>826.56000000000017</v>
      </c>
      <c r="K29" s="767">
        <v>1</v>
      </c>
      <c r="L29" s="753">
        <v>6</v>
      </c>
      <c r="M29" s="754">
        <v>826.56000000000017</v>
      </c>
    </row>
    <row r="30" spans="1:13" ht="14.45" customHeight="1" x14ac:dyDescent="0.2">
      <c r="A30" s="748" t="s">
        <v>600</v>
      </c>
      <c r="B30" s="749" t="s">
        <v>1778</v>
      </c>
      <c r="C30" s="749" t="s">
        <v>1779</v>
      </c>
      <c r="D30" s="749" t="s">
        <v>1780</v>
      </c>
      <c r="E30" s="749" t="s">
        <v>1781</v>
      </c>
      <c r="F30" s="753"/>
      <c r="G30" s="753"/>
      <c r="H30" s="767">
        <v>0</v>
      </c>
      <c r="I30" s="753">
        <v>1</v>
      </c>
      <c r="J30" s="753">
        <v>379.62999999999988</v>
      </c>
      <c r="K30" s="767">
        <v>1</v>
      </c>
      <c r="L30" s="753">
        <v>1</v>
      </c>
      <c r="M30" s="754">
        <v>379.62999999999988</v>
      </c>
    </row>
    <row r="31" spans="1:13" ht="14.45" customHeight="1" x14ac:dyDescent="0.2">
      <c r="A31" s="748" t="s">
        <v>600</v>
      </c>
      <c r="B31" s="749" t="s">
        <v>1778</v>
      </c>
      <c r="C31" s="749" t="s">
        <v>1782</v>
      </c>
      <c r="D31" s="749" t="s">
        <v>1780</v>
      </c>
      <c r="E31" s="749" t="s">
        <v>1783</v>
      </c>
      <c r="F31" s="753"/>
      <c r="G31" s="753"/>
      <c r="H31" s="767">
        <v>0</v>
      </c>
      <c r="I31" s="753">
        <v>1</v>
      </c>
      <c r="J31" s="753">
        <v>2250.08</v>
      </c>
      <c r="K31" s="767">
        <v>1</v>
      </c>
      <c r="L31" s="753">
        <v>1</v>
      </c>
      <c r="M31" s="754">
        <v>2250.08</v>
      </c>
    </row>
    <row r="32" spans="1:13" ht="14.45" customHeight="1" x14ac:dyDescent="0.2">
      <c r="A32" s="748" t="s">
        <v>600</v>
      </c>
      <c r="B32" s="749" t="s">
        <v>1784</v>
      </c>
      <c r="C32" s="749" t="s">
        <v>1785</v>
      </c>
      <c r="D32" s="749" t="s">
        <v>751</v>
      </c>
      <c r="E32" s="749" t="s">
        <v>1786</v>
      </c>
      <c r="F32" s="753"/>
      <c r="G32" s="753"/>
      <c r="H32" s="767">
        <v>0</v>
      </c>
      <c r="I32" s="753">
        <v>170</v>
      </c>
      <c r="J32" s="753">
        <v>21830.629999999997</v>
      </c>
      <c r="K32" s="767">
        <v>1</v>
      </c>
      <c r="L32" s="753">
        <v>170</v>
      </c>
      <c r="M32" s="754">
        <v>21830.629999999997</v>
      </c>
    </row>
    <row r="33" spans="1:13" ht="14.45" customHeight="1" x14ac:dyDescent="0.2">
      <c r="A33" s="748" t="s">
        <v>600</v>
      </c>
      <c r="B33" s="749" t="s">
        <v>1784</v>
      </c>
      <c r="C33" s="749" t="s">
        <v>1787</v>
      </c>
      <c r="D33" s="749" t="s">
        <v>751</v>
      </c>
      <c r="E33" s="749" t="s">
        <v>1788</v>
      </c>
      <c r="F33" s="753"/>
      <c r="G33" s="753"/>
      <c r="H33" s="767">
        <v>0</v>
      </c>
      <c r="I33" s="753">
        <v>34</v>
      </c>
      <c r="J33" s="753">
        <v>1518.44</v>
      </c>
      <c r="K33" s="767">
        <v>1</v>
      </c>
      <c r="L33" s="753">
        <v>34</v>
      </c>
      <c r="M33" s="754">
        <v>1518.44</v>
      </c>
    </row>
    <row r="34" spans="1:13" ht="14.45" customHeight="1" x14ac:dyDescent="0.2">
      <c r="A34" s="748" t="s">
        <v>600</v>
      </c>
      <c r="B34" s="749" t="s">
        <v>1784</v>
      </c>
      <c r="C34" s="749" t="s">
        <v>1789</v>
      </c>
      <c r="D34" s="749" t="s">
        <v>751</v>
      </c>
      <c r="E34" s="749" t="s">
        <v>1790</v>
      </c>
      <c r="F34" s="753"/>
      <c r="G34" s="753"/>
      <c r="H34" s="767">
        <v>0</v>
      </c>
      <c r="I34" s="753">
        <v>17</v>
      </c>
      <c r="J34" s="753">
        <v>1518.2700000000002</v>
      </c>
      <c r="K34" s="767">
        <v>1</v>
      </c>
      <c r="L34" s="753">
        <v>17</v>
      </c>
      <c r="M34" s="754">
        <v>1518.2700000000002</v>
      </c>
    </row>
    <row r="35" spans="1:13" ht="14.45" customHeight="1" x14ac:dyDescent="0.2">
      <c r="A35" s="748" t="s">
        <v>600</v>
      </c>
      <c r="B35" s="749" t="s">
        <v>1791</v>
      </c>
      <c r="C35" s="749" t="s">
        <v>1792</v>
      </c>
      <c r="D35" s="749" t="s">
        <v>1793</v>
      </c>
      <c r="E35" s="749" t="s">
        <v>1794</v>
      </c>
      <c r="F35" s="753"/>
      <c r="G35" s="753"/>
      <c r="H35" s="767">
        <v>0</v>
      </c>
      <c r="I35" s="753">
        <v>1</v>
      </c>
      <c r="J35" s="753">
        <v>78.5</v>
      </c>
      <c r="K35" s="767">
        <v>1</v>
      </c>
      <c r="L35" s="753">
        <v>1</v>
      </c>
      <c r="M35" s="754">
        <v>78.5</v>
      </c>
    </row>
    <row r="36" spans="1:13" ht="14.45" customHeight="1" x14ac:dyDescent="0.2">
      <c r="A36" s="748" t="s">
        <v>600</v>
      </c>
      <c r="B36" s="749" t="s">
        <v>1795</v>
      </c>
      <c r="C36" s="749" t="s">
        <v>1796</v>
      </c>
      <c r="D36" s="749" t="s">
        <v>1797</v>
      </c>
      <c r="E36" s="749" t="s">
        <v>1798</v>
      </c>
      <c r="F36" s="753"/>
      <c r="G36" s="753"/>
      <c r="H36" s="767">
        <v>0</v>
      </c>
      <c r="I36" s="753">
        <v>2</v>
      </c>
      <c r="J36" s="753">
        <v>577.76</v>
      </c>
      <c r="K36" s="767">
        <v>1</v>
      </c>
      <c r="L36" s="753">
        <v>2</v>
      </c>
      <c r="M36" s="754">
        <v>577.76</v>
      </c>
    </row>
    <row r="37" spans="1:13" ht="14.45" customHeight="1" x14ac:dyDescent="0.2">
      <c r="A37" s="748" t="s">
        <v>600</v>
      </c>
      <c r="B37" s="749" t="s">
        <v>1799</v>
      </c>
      <c r="C37" s="749" t="s">
        <v>1800</v>
      </c>
      <c r="D37" s="749" t="s">
        <v>854</v>
      </c>
      <c r="E37" s="749" t="s">
        <v>855</v>
      </c>
      <c r="F37" s="753"/>
      <c r="G37" s="753"/>
      <c r="H37" s="767">
        <v>0</v>
      </c>
      <c r="I37" s="753">
        <v>144</v>
      </c>
      <c r="J37" s="753">
        <v>5815.68</v>
      </c>
      <c r="K37" s="767">
        <v>1</v>
      </c>
      <c r="L37" s="753">
        <v>144</v>
      </c>
      <c r="M37" s="754">
        <v>5815.68</v>
      </c>
    </row>
    <row r="38" spans="1:13" ht="14.45" customHeight="1" x14ac:dyDescent="0.2">
      <c r="A38" s="748" t="s">
        <v>600</v>
      </c>
      <c r="B38" s="749" t="s">
        <v>1799</v>
      </c>
      <c r="C38" s="749" t="s">
        <v>1801</v>
      </c>
      <c r="D38" s="749" t="s">
        <v>851</v>
      </c>
      <c r="E38" s="749" t="s">
        <v>1802</v>
      </c>
      <c r="F38" s="753"/>
      <c r="G38" s="753"/>
      <c r="H38" s="767">
        <v>0</v>
      </c>
      <c r="I38" s="753">
        <v>2</v>
      </c>
      <c r="J38" s="753">
        <v>63.220000000000013</v>
      </c>
      <c r="K38" s="767">
        <v>1</v>
      </c>
      <c r="L38" s="753">
        <v>2</v>
      </c>
      <c r="M38" s="754">
        <v>63.220000000000013</v>
      </c>
    </row>
    <row r="39" spans="1:13" ht="14.45" customHeight="1" x14ac:dyDescent="0.2">
      <c r="A39" s="748" t="s">
        <v>600</v>
      </c>
      <c r="B39" s="749" t="s">
        <v>1799</v>
      </c>
      <c r="C39" s="749" t="s">
        <v>1803</v>
      </c>
      <c r="D39" s="749" t="s">
        <v>851</v>
      </c>
      <c r="E39" s="749" t="s">
        <v>1804</v>
      </c>
      <c r="F39" s="753"/>
      <c r="G39" s="753"/>
      <c r="H39" s="767">
        <v>0</v>
      </c>
      <c r="I39" s="753">
        <v>18</v>
      </c>
      <c r="J39" s="753">
        <v>1053.3599999999999</v>
      </c>
      <c r="K39" s="767">
        <v>1</v>
      </c>
      <c r="L39" s="753">
        <v>18</v>
      </c>
      <c r="M39" s="754">
        <v>1053.3599999999999</v>
      </c>
    </row>
    <row r="40" spans="1:13" ht="14.45" customHeight="1" x14ac:dyDescent="0.2">
      <c r="A40" s="748" t="s">
        <v>600</v>
      </c>
      <c r="B40" s="749" t="s">
        <v>1799</v>
      </c>
      <c r="C40" s="749" t="s">
        <v>1805</v>
      </c>
      <c r="D40" s="749" t="s">
        <v>849</v>
      </c>
      <c r="E40" s="749" t="s">
        <v>1806</v>
      </c>
      <c r="F40" s="753"/>
      <c r="G40" s="753"/>
      <c r="H40" s="767">
        <v>0</v>
      </c>
      <c r="I40" s="753">
        <v>1</v>
      </c>
      <c r="J40" s="753">
        <v>351.47</v>
      </c>
      <c r="K40" s="767">
        <v>1</v>
      </c>
      <c r="L40" s="753">
        <v>1</v>
      </c>
      <c r="M40" s="754">
        <v>351.47</v>
      </c>
    </row>
    <row r="41" spans="1:13" ht="14.45" customHeight="1" x14ac:dyDescent="0.2">
      <c r="A41" s="748" t="s">
        <v>600</v>
      </c>
      <c r="B41" s="749" t="s">
        <v>1807</v>
      </c>
      <c r="C41" s="749" t="s">
        <v>1808</v>
      </c>
      <c r="D41" s="749" t="s">
        <v>885</v>
      </c>
      <c r="E41" s="749" t="s">
        <v>1809</v>
      </c>
      <c r="F41" s="753"/>
      <c r="G41" s="753"/>
      <c r="H41" s="767">
        <v>0</v>
      </c>
      <c r="I41" s="753">
        <v>12</v>
      </c>
      <c r="J41" s="753">
        <v>525.59999999999991</v>
      </c>
      <c r="K41" s="767">
        <v>1</v>
      </c>
      <c r="L41" s="753">
        <v>12</v>
      </c>
      <c r="M41" s="754">
        <v>525.59999999999991</v>
      </c>
    </row>
    <row r="42" spans="1:13" ht="14.45" customHeight="1" x14ac:dyDescent="0.2">
      <c r="A42" s="748" t="s">
        <v>600</v>
      </c>
      <c r="B42" s="749" t="s">
        <v>1810</v>
      </c>
      <c r="C42" s="749" t="s">
        <v>1811</v>
      </c>
      <c r="D42" s="749" t="s">
        <v>689</v>
      </c>
      <c r="E42" s="749" t="s">
        <v>1812</v>
      </c>
      <c r="F42" s="753">
        <v>4</v>
      </c>
      <c r="G42" s="753">
        <v>413.45</v>
      </c>
      <c r="H42" s="767">
        <v>1</v>
      </c>
      <c r="I42" s="753"/>
      <c r="J42" s="753"/>
      <c r="K42" s="767">
        <v>0</v>
      </c>
      <c r="L42" s="753">
        <v>4</v>
      </c>
      <c r="M42" s="754">
        <v>413.45</v>
      </c>
    </row>
    <row r="43" spans="1:13" ht="14.45" customHeight="1" x14ac:dyDescent="0.2">
      <c r="A43" s="748" t="s">
        <v>600</v>
      </c>
      <c r="B43" s="749" t="s">
        <v>1810</v>
      </c>
      <c r="C43" s="749" t="s">
        <v>1813</v>
      </c>
      <c r="D43" s="749" t="s">
        <v>689</v>
      </c>
      <c r="E43" s="749" t="s">
        <v>690</v>
      </c>
      <c r="F43" s="753">
        <v>2</v>
      </c>
      <c r="G43" s="753">
        <v>414.45999999999992</v>
      </c>
      <c r="H43" s="767">
        <v>1</v>
      </c>
      <c r="I43" s="753"/>
      <c r="J43" s="753"/>
      <c r="K43" s="767">
        <v>0</v>
      </c>
      <c r="L43" s="753">
        <v>2</v>
      </c>
      <c r="M43" s="754">
        <v>414.45999999999992</v>
      </c>
    </row>
    <row r="44" spans="1:13" ht="14.45" customHeight="1" x14ac:dyDescent="0.2">
      <c r="A44" s="748" t="s">
        <v>600</v>
      </c>
      <c r="B44" s="749" t="s">
        <v>1810</v>
      </c>
      <c r="C44" s="749" t="s">
        <v>1814</v>
      </c>
      <c r="D44" s="749" t="s">
        <v>689</v>
      </c>
      <c r="E44" s="749" t="s">
        <v>691</v>
      </c>
      <c r="F44" s="753">
        <v>8</v>
      </c>
      <c r="G44" s="753">
        <v>750.56000000000006</v>
      </c>
      <c r="H44" s="767">
        <v>1</v>
      </c>
      <c r="I44" s="753"/>
      <c r="J44" s="753"/>
      <c r="K44" s="767">
        <v>0</v>
      </c>
      <c r="L44" s="753">
        <v>8</v>
      </c>
      <c r="M44" s="754">
        <v>750.56000000000006</v>
      </c>
    </row>
    <row r="45" spans="1:13" ht="14.45" customHeight="1" x14ac:dyDescent="0.2">
      <c r="A45" s="748" t="s">
        <v>600</v>
      </c>
      <c r="B45" s="749" t="s">
        <v>1810</v>
      </c>
      <c r="C45" s="749" t="s">
        <v>1815</v>
      </c>
      <c r="D45" s="749" t="s">
        <v>687</v>
      </c>
      <c r="E45" s="749" t="s">
        <v>688</v>
      </c>
      <c r="F45" s="753"/>
      <c r="G45" s="753"/>
      <c r="H45" s="767">
        <v>0</v>
      </c>
      <c r="I45" s="753">
        <v>2</v>
      </c>
      <c r="J45" s="753">
        <v>188.22</v>
      </c>
      <c r="K45" s="767">
        <v>1</v>
      </c>
      <c r="L45" s="753">
        <v>2</v>
      </c>
      <c r="M45" s="754">
        <v>188.22</v>
      </c>
    </row>
    <row r="46" spans="1:13" ht="14.45" customHeight="1" x14ac:dyDescent="0.2">
      <c r="A46" s="748" t="s">
        <v>600</v>
      </c>
      <c r="B46" s="749" t="s">
        <v>1810</v>
      </c>
      <c r="C46" s="749" t="s">
        <v>1816</v>
      </c>
      <c r="D46" s="749" t="s">
        <v>687</v>
      </c>
      <c r="E46" s="749" t="s">
        <v>688</v>
      </c>
      <c r="F46" s="753"/>
      <c r="G46" s="753"/>
      <c r="H46" s="767">
        <v>0</v>
      </c>
      <c r="I46" s="753">
        <v>2</v>
      </c>
      <c r="J46" s="753">
        <v>176.9</v>
      </c>
      <c r="K46" s="767">
        <v>1</v>
      </c>
      <c r="L46" s="753">
        <v>2</v>
      </c>
      <c r="M46" s="754">
        <v>176.9</v>
      </c>
    </row>
    <row r="47" spans="1:13" ht="14.45" customHeight="1" x14ac:dyDescent="0.2">
      <c r="A47" s="748" t="s">
        <v>600</v>
      </c>
      <c r="B47" s="749" t="s">
        <v>1817</v>
      </c>
      <c r="C47" s="749" t="s">
        <v>1818</v>
      </c>
      <c r="D47" s="749" t="s">
        <v>1819</v>
      </c>
      <c r="E47" s="749" t="s">
        <v>1820</v>
      </c>
      <c r="F47" s="753"/>
      <c r="G47" s="753"/>
      <c r="H47" s="767">
        <v>0</v>
      </c>
      <c r="I47" s="753">
        <v>1</v>
      </c>
      <c r="J47" s="753">
        <v>98.59</v>
      </c>
      <c r="K47" s="767">
        <v>1</v>
      </c>
      <c r="L47" s="753">
        <v>1</v>
      </c>
      <c r="M47" s="754">
        <v>98.59</v>
      </c>
    </row>
    <row r="48" spans="1:13" ht="14.45" customHeight="1" x14ac:dyDescent="0.2">
      <c r="A48" s="748" t="s">
        <v>600</v>
      </c>
      <c r="B48" s="749" t="s">
        <v>1821</v>
      </c>
      <c r="C48" s="749" t="s">
        <v>1822</v>
      </c>
      <c r="D48" s="749" t="s">
        <v>1823</v>
      </c>
      <c r="E48" s="749" t="s">
        <v>696</v>
      </c>
      <c r="F48" s="753">
        <v>17</v>
      </c>
      <c r="G48" s="753">
        <v>449.99000000000007</v>
      </c>
      <c r="H48" s="767">
        <v>1</v>
      </c>
      <c r="I48" s="753"/>
      <c r="J48" s="753"/>
      <c r="K48" s="767">
        <v>0</v>
      </c>
      <c r="L48" s="753">
        <v>17</v>
      </c>
      <c r="M48" s="754">
        <v>449.99000000000007</v>
      </c>
    </row>
    <row r="49" spans="1:13" ht="14.45" customHeight="1" x14ac:dyDescent="0.2">
      <c r="A49" s="748" t="s">
        <v>600</v>
      </c>
      <c r="B49" s="749" t="s">
        <v>1821</v>
      </c>
      <c r="C49" s="749" t="s">
        <v>1824</v>
      </c>
      <c r="D49" s="749" t="s">
        <v>1823</v>
      </c>
      <c r="E49" s="749" t="s">
        <v>861</v>
      </c>
      <c r="F49" s="753">
        <v>8</v>
      </c>
      <c r="G49" s="753">
        <v>697.04</v>
      </c>
      <c r="H49" s="767">
        <v>1</v>
      </c>
      <c r="I49" s="753"/>
      <c r="J49" s="753"/>
      <c r="K49" s="767">
        <v>0</v>
      </c>
      <c r="L49" s="753">
        <v>8</v>
      </c>
      <c r="M49" s="754">
        <v>697.04</v>
      </c>
    </row>
    <row r="50" spans="1:13" ht="14.45" customHeight="1" x14ac:dyDescent="0.2">
      <c r="A50" s="748" t="s">
        <v>600</v>
      </c>
      <c r="B50" s="749" t="s">
        <v>1821</v>
      </c>
      <c r="C50" s="749" t="s">
        <v>1825</v>
      </c>
      <c r="D50" s="749" t="s">
        <v>1823</v>
      </c>
      <c r="E50" s="749" t="s">
        <v>696</v>
      </c>
      <c r="F50" s="753"/>
      <c r="G50" s="753"/>
      <c r="H50" s="767">
        <v>0</v>
      </c>
      <c r="I50" s="753">
        <v>7</v>
      </c>
      <c r="J50" s="753">
        <v>185.16999999999996</v>
      </c>
      <c r="K50" s="767">
        <v>1</v>
      </c>
      <c r="L50" s="753">
        <v>7</v>
      </c>
      <c r="M50" s="754">
        <v>185.16999999999996</v>
      </c>
    </row>
    <row r="51" spans="1:13" ht="14.45" customHeight="1" x14ac:dyDescent="0.2">
      <c r="A51" s="748" t="s">
        <v>600</v>
      </c>
      <c r="B51" s="749" t="s">
        <v>1821</v>
      </c>
      <c r="C51" s="749" t="s">
        <v>1826</v>
      </c>
      <c r="D51" s="749" t="s">
        <v>1823</v>
      </c>
      <c r="E51" s="749" t="s">
        <v>861</v>
      </c>
      <c r="F51" s="753"/>
      <c r="G51" s="753"/>
      <c r="H51" s="767">
        <v>0</v>
      </c>
      <c r="I51" s="753">
        <v>4</v>
      </c>
      <c r="J51" s="753">
        <v>348.08000000000004</v>
      </c>
      <c r="K51" s="767">
        <v>1</v>
      </c>
      <c r="L51" s="753">
        <v>4</v>
      </c>
      <c r="M51" s="754">
        <v>348.08000000000004</v>
      </c>
    </row>
    <row r="52" spans="1:13" ht="14.45" customHeight="1" x14ac:dyDescent="0.2">
      <c r="A52" s="748" t="s">
        <v>600</v>
      </c>
      <c r="B52" s="749" t="s">
        <v>1827</v>
      </c>
      <c r="C52" s="749" t="s">
        <v>1828</v>
      </c>
      <c r="D52" s="749" t="s">
        <v>1829</v>
      </c>
      <c r="E52" s="749" t="s">
        <v>1830</v>
      </c>
      <c r="F52" s="753"/>
      <c r="G52" s="753"/>
      <c r="H52" s="767">
        <v>0</v>
      </c>
      <c r="I52" s="753">
        <v>3</v>
      </c>
      <c r="J52" s="753">
        <v>194.58000000000004</v>
      </c>
      <c r="K52" s="767">
        <v>1</v>
      </c>
      <c r="L52" s="753">
        <v>3</v>
      </c>
      <c r="M52" s="754">
        <v>194.58000000000004</v>
      </c>
    </row>
    <row r="53" spans="1:13" ht="14.45" customHeight="1" x14ac:dyDescent="0.2">
      <c r="A53" s="748" t="s">
        <v>600</v>
      </c>
      <c r="B53" s="749" t="s">
        <v>1831</v>
      </c>
      <c r="C53" s="749" t="s">
        <v>1832</v>
      </c>
      <c r="D53" s="749" t="s">
        <v>1833</v>
      </c>
      <c r="E53" s="749" t="s">
        <v>1834</v>
      </c>
      <c r="F53" s="753"/>
      <c r="G53" s="753"/>
      <c r="H53" s="767">
        <v>0</v>
      </c>
      <c r="I53" s="753">
        <v>2</v>
      </c>
      <c r="J53" s="753">
        <v>42.419999999999995</v>
      </c>
      <c r="K53" s="767">
        <v>1</v>
      </c>
      <c r="L53" s="753">
        <v>2</v>
      </c>
      <c r="M53" s="754">
        <v>42.419999999999995</v>
      </c>
    </row>
    <row r="54" spans="1:13" ht="14.45" customHeight="1" x14ac:dyDescent="0.2">
      <c r="A54" s="748" t="s">
        <v>600</v>
      </c>
      <c r="B54" s="749" t="s">
        <v>1831</v>
      </c>
      <c r="C54" s="749" t="s">
        <v>1835</v>
      </c>
      <c r="D54" s="749" t="s">
        <v>1833</v>
      </c>
      <c r="E54" s="749" t="s">
        <v>1836</v>
      </c>
      <c r="F54" s="753"/>
      <c r="G54" s="753"/>
      <c r="H54" s="767">
        <v>0</v>
      </c>
      <c r="I54" s="753">
        <v>2</v>
      </c>
      <c r="J54" s="753">
        <v>29.98</v>
      </c>
      <c r="K54" s="767">
        <v>1</v>
      </c>
      <c r="L54" s="753">
        <v>2</v>
      </c>
      <c r="M54" s="754">
        <v>29.98</v>
      </c>
    </row>
    <row r="55" spans="1:13" ht="14.45" customHeight="1" x14ac:dyDescent="0.2">
      <c r="A55" s="748" t="s">
        <v>600</v>
      </c>
      <c r="B55" s="749" t="s">
        <v>1837</v>
      </c>
      <c r="C55" s="749" t="s">
        <v>1838</v>
      </c>
      <c r="D55" s="749" t="s">
        <v>1839</v>
      </c>
      <c r="E55" s="749" t="s">
        <v>1840</v>
      </c>
      <c r="F55" s="753"/>
      <c r="G55" s="753"/>
      <c r="H55" s="767">
        <v>0</v>
      </c>
      <c r="I55" s="753">
        <v>2</v>
      </c>
      <c r="J55" s="753">
        <v>64.61999999999999</v>
      </c>
      <c r="K55" s="767">
        <v>1</v>
      </c>
      <c r="L55" s="753">
        <v>2</v>
      </c>
      <c r="M55" s="754">
        <v>64.61999999999999</v>
      </c>
    </row>
    <row r="56" spans="1:13" ht="14.45" customHeight="1" x14ac:dyDescent="0.2">
      <c r="A56" s="748" t="s">
        <v>600</v>
      </c>
      <c r="B56" s="749" t="s">
        <v>1841</v>
      </c>
      <c r="C56" s="749" t="s">
        <v>1842</v>
      </c>
      <c r="D56" s="749" t="s">
        <v>1843</v>
      </c>
      <c r="E56" s="749" t="s">
        <v>1844</v>
      </c>
      <c r="F56" s="753"/>
      <c r="G56" s="753"/>
      <c r="H56" s="767">
        <v>0</v>
      </c>
      <c r="I56" s="753">
        <v>1</v>
      </c>
      <c r="J56" s="753">
        <v>33.110000000000007</v>
      </c>
      <c r="K56" s="767">
        <v>1</v>
      </c>
      <c r="L56" s="753">
        <v>1</v>
      </c>
      <c r="M56" s="754">
        <v>33.110000000000007</v>
      </c>
    </row>
    <row r="57" spans="1:13" ht="14.45" customHeight="1" x14ac:dyDescent="0.2">
      <c r="A57" s="748" t="s">
        <v>600</v>
      </c>
      <c r="B57" s="749" t="s">
        <v>1845</v>
      </c>
      <c r="C57" s="749" t="s">
        <v>1846</v>
      </c>
      <c r="D57" s="749" t="s">
        <v>1044</v>
      </c>
      <c r="E57" s="749" t="s">
        <v>1847</v>
      </c>
      <c r="F57" s="753"/>
      <c r="G57" s="753"/>
      <c r="H57" s="767">
        <v>0</v>
      </c>
      <c r="I57" s="753">
        <v>7</v>
      </c>
      <c r="J57" s="753">
        <v>1537.2500000000002</v>
      </c>
      <c r="K57" s="767">
        <v>1</v>
      </c>
      <c r="L57" s="753">
        <v>7</v>
      </c>
      <c r="M57" s="754">
        <v>1537.2500000000002</v>
      </c>
    </row>
    <row r="58" spans="1:13" ht="14.45" customHeight="1" x14ac:dyDescent="0.2">
      <c r="A58" s="748" t="s">
        <v>600</v>
      </c>
      <c r="B58" s="749" t="s">
        <v>1845</v>
      </c>
      <c r="C58" s="749" t="s">
        <v>1848</v>
      </c>
      <c r="D58" s="749" t="s">
        <v>1047</v>
      </c>
      <c r="E58" s="749" t="s">
        <v>1849</v>
      </c>
      <c r="F58" s="753"/>
      <c r="G58" s="753"/>
      <c r="H58" s="767">
        <v>0</v>
      </c>
      <c r="I58" s="753">
        <v>1</v>
      </c>
      <c r="J58" s="753">
        <v>368.25</v>
      </c>
      <c r="K58" s="767">
        <v>1</v>
      </c>
      <c r="L58" s="753">
        <v>1</v>
      </c>
      <c r="M58" s="754">
        <v>368.25</v>
      </c>
    </row>
    <row r="59" spans="1:13" ht="14.45" customHeight="1" x14ac:dyDescent="0.2">
      <c r="A59" s="748" t="s">
        <v>600</v>
      </c>
      <c r="B59" s="749" t="s">
        <v>1850</v>
      </c>
      <c r="C59" s="749" t="s">
        <v>1851</v>
      </c>
      <c r="D59" s="749" t="s">
        <v>1852</v>
      </c>
      <c r="E59" s="749" t="s">
        <v>1853</v>
      </c>
      <c r="F59" s="753"/>
      <c r="G59" s="753"/>
      <c r="H59" s="767">
        <v>0</v>
      </c>
      <c r="I59" s="753">
        <v>3</v>
      </c>
      <c r="J59" s="753">
        <v>44.279999999999987</v>
      </c>
      <c r="K59" s="767">
        <v>1</v>
      </c>
      <c r="L59" s="753">
        <v>3</v>
      </c>
      <c r="M59" s="754">
        <v>44.279999999999987</v>
      </c>
    </row>
    <row r="60" spans="1:13" ht="14.45" customHeight="1" x14ac:dyDescent="0.2">
      <c r="A60" s="748" t="s">
        <v>600</v>
      </c>
      <c r="B60" s="749" t="s">
        <v>1850</v>
      </c>
      <c r="C60" s="749" t="s">
        <v>1854</v>
      </c>
      <c r="D60" s="749" t="s">
        <v>1852</v>
      </c>
      <c r="E60" s="749" t="s">
        <v>1855</v>
      </c>
      <c r="F60" s="753"/>
      <c r="G60" s="753"/>
      <c r="H60" s="767">
        <v>0</v>
      </c>
      <c r="I60" s="753">
        <v>7</v>
      </c>
      <c r="J60" s="753">
        <v>82.87</v>
      </c>
      <c r="K60" s="767">
        <v>1</v>
      </c>
      <c r="L60" s="753">
        <v>7</v>
      </c>
      <c r="M60" s="754">
        <v>82.87</v>
      </c>
    </row>
    <row r="61" spans="1:13" ht="14.45" customHeight="1" x14ac:dyDescent="0.2">
      <c r="A61" s="748" t="s">
        <v>600</v>
      </c>
      <c r="B61" s="749" t="s">
        <v>1850</v>
      </c>
      <c r="C61" s="749" t="s">
        <v>1856</v>
      </c>
      <c r="D61" s="749" t="s">
        <v>1852</v>
      </c>
      <c r="E61" s="749" t="s">
        <v>1857</v>
      </c>
      <c r="F61" s="753"/>
      <c r="G61" s="753"/>
      <c r="H61" s="767">
        <v>0</v>
      </c>
      <c r="I61" s="753">
        <v>7</v>
      </c>
      <c r="J61" s="753">
        <v>211.26</v>
      </c>
      <c r="K61" s="767">
        <v>1</v>
      </c>
      <c r="L61" s="753">
        <v>7</v>
      </c>
      <c r="M61" s="754">
        <v>211.26</v>
      </c>
    </row>
    <row r="62" spans="1:13" ht="14.45" customHeight="1" x14ac:dyDescent="0.2">
      <c r="A62" s="748" t="s">
        <v>600</v>
      </c>
      <c r="B62" s="749" t="s">
        <v>1858</v>
      </c>
      <c r="C62" s="749" t="s">
        <v>1859</v>
      </c>
      <c r="D62" s="749" t="s">
        <v>1860</v>
      </c>
      <c r="E62" s="749" t="s">
        <v>1861</v>
      </c>
      <c r="F62" s="753"/>
      <c r="G62" s="753"/>
      <c r="H62" s="767">
        <v>0</v>
      </c>
      <c r="I62" s="753">
        <v>1</v>
      </c>
      <c r="J62" s="753">
        <v>76.27000000000001</v>
      </c>
      <c r="K62" s="767">
        <v>1</v>
      </c>
      <c r="L62" s="753">
        <v>1</v>
      </c>
      <c r="M62" s="754">
        <v>76.27000000000001</v>
      </c>
    </row>
    <row r="63" spans="1:13" ht="14.45" customHeight="1" x14ac:dyDescent="0.2">
      <c r="A63" s="748" t="s">
        <v>600</v>
      </c>
      <c r="B63" s="749" t="s">
        <v>1862</v>
      </c>
      <c r="C63" s="749" t="s">
        <v>1863</v>
      </c>
      <c r="D63" s="749" t="s">
        <v>1864</v>
      </c>
      <c r="E63" s="749" t="s">
        <v>1865</v>
      </c>
      <c r="F63" s="753"/>
      <c r="G63" s="753"/>
      <c r="H63" s="767">
        <v>0</v>
      </c>
      <c r="I63" s="753">
        <v>1</v>
      </c>
      <c r="J63" s="753">
        <v>580.39</v>
      </c>
      <c r="K63" s="767">
        <v>1</v>
      </c>
      <c r="L63" s="753">
        <v>1</v>
      </c>
      <c r="M63" s="754">
        <v>580.39</v>
      </c>
    </row>
    <row r="64" spans="1:13" ht="14.45" customHeight="1" x14ac:dyDescent="0.2">
      <c r="A64" s="748" t="s">
        <v>600</v>
      </c>
      <c r="B64" s="749" t="s">
        <v>1862</v>
      </c>
      <c r="C64" s="749" t="s">
        <v>1866</v>
      </c>
      <c r="D64" s="749" t="s">
        <v>1864</v>
      </c>
      <c r="E64" s="749" t="s">
        <v>1867</v>
      </c>
      <c r="F64" s="753"/>
      <c r="G64" s="753"/>
      <c r="H64" s="767">
        <v>0</v>
      </c>
      <c r="I64" s="753">
        <v>1</v>
      </c>
      <c r="J64" s="753">
        <v>683.61</v>
      </c>
      <c r="K64" s="767">
        <v>1</v>
      </c>
      <c r="L64" s="753">
        <v>1</v>
      </c>
      <c r="M64" s="754">
        <v>683.61</v>
      </c>
    </row>
    <row r="65" spans="1:13" ht="14.45" customHeight="1" x14ac:dyDescent="0.2">
      <c r="A65" s="748" t="s">
        <v>600</v>
      </c>
      <c r="B65" s="749" t="s">
        <v>1868</v>
      </c>
      <c r="C65" s="749" t="s">
        <v>1869</v>
      </c>
      <c r="D65" s="749" t="s">
        <v>1870</v>
      </c>
      <c r="E65" s="749" t="s">
        <v>1871</v>
      </c>
      <c r="F65" s="753"/>
      <c r="G65" s="753"/>
      <c r="H65" s="767">
        <v>0</v>
      </c>
      <c r="I65" s="753">
        <v>2</v>
      </c>
      <c r="J65" s="753">
        <v>281.44000000000005</v>
      </c>
      <c r="K65" s="767">
        <v>1</v>
      </c>
      <c r="L65" s="753">
        <v>2</v>
      </c>
      <c r="M65" s="754">
        <v>281.44000000000005</v>
      </c>
    </row>
    <row r="66" spans="1:13" ht="14.45" customHeight="1" x14ac:dyDescent="0.2">
      <c r="A66" s="748" t="s">
        <v>600</v>
      </c>
      <c r="B66" s="749" t="s">
        <v>1872</v>
      </c>
      <c r="C66" s="749" t="s">
        <v>1873</v>
      </c>
      <c r="D66" s="749" t="s">
        <v>964</v>
      </c>
      <c r="E66" s="749" t="s">
        <v>1874</v>
      </c>
      <c r="F66" s="753"/>
      <c r="G66" s="753"/>
      <c r="H66" s="767">
        <v>0</v>
      </c>
      <c r="I66" s="753">
        <v>2</v>
      </c>
      <c r="J66" s="753">
        <v>36.58</v>
      </c>
      <c r="K66" s="767">
        <v>1</v>
      </c>
      <c r="L66" s="753">
        <v>2</v>
      </c>
      <c r="M66" s="754">
        <v>36.58</v>
      </c>
    </row>
    <row r="67" spans="1:13" ht="14.45" customHeight="1" x14ac:dyDescent="0.2">
      <c r="A67" s="748" t="s">
        <v>600</v>
      </c>
      <c r="B67" s="749" t="s">
        <v>1875</v>
      </c>
      <c r="C67" s="749" t="s">
        <v>1876</v>
      </c>
      <c r="D67" s="749" t="s">
        <v>1877</v>
      </c>
      <c r="E67" s="749" t="s">
        <v>1878</v>
      </c>
      <c r="F67" s="753"/>
      <c r="G67" s="753"/>
      <c r="H67" s="767">
        <v>0</v>
      </c>
      <c r="I67" s="753">
        <v>2</v>
      </c>
      <c r="J67" s="753">
        <v>394.29999999999995</v>
      </c>
      <c r="K67" s="767">
        <v>1</v>
      </c>
      <c r="L67" s="753">
        <v>2</v>
      </c>
      <c r="M67" s="754">
        <v>394.29999999999995</v>
      </c>
    </row>
    <row r="68" spans="1:13" ht="14.45" customHeight="1" x14ac:dyDescent="0.2">
      <c r="A68" s="748" t="s">
        <v>600</v>
      </c>
      <c r="B68" s="749" t="s">
        <v>1879</v>
      </c>
      <c r="C68" s="749" t="s">
        <v>1880</v>
      </c>
      <c r="D68" s="749" t="s">
        <v>1881</v>
      </c>
      <c r="E68" s="749" t="s">
        <v>1882</v>
      </c>
      <c r="F68" s="753"/>
      <c r="G68" s="753"/>
      <c r="H68" s="767">
        <v>0</v>
      </c>
      <c r="I68" s="753">
        <v>1</v>
      </c>
      <c r="J68" s="753">
        <v>260.02999999999992</v>
      </c>
      <c r="K68" s="767">
        <v>1</v>
      </c>
      <c r="L68" s="753">
        <v>1</v>
      </c>
      <c r="M68" s="754">
        <v>260.02999999999992</v>
      </c>
    </row>
    <row r="69" spans="1:13" ht="14.45" customHeight="1" x14ac:dyDescent="0.2">
      <c r="A69" s="748" t="s">
        <v>600</v>
      </c>
      <c r="B69" s="749" t="s">
        <v>1883</v>
      </c>
      <c r="C69" s="749" t="s">
        <v>1884</v>
      </c>
      <c r="D69" s="749" t="s">
        <v>1885</v>
      </c>
      <c r="E69" s="749" t="s">
        <v>1886</v>
      </c>
      <c r="F69" s="753"/>
      <c r="G69" s="753"/>
      <c r="H69" s="767">
        <v>0</v>
      </c>
      <c r="I69" s="753">
        <v>2</v>
      </c>
      <c r="J69" s="753">
        <v>353.82</v>
      </c>
      <c r="K69" s="767">
        <v>1</v>
      </c>
      <c r="L69" s="753">
        <v>2</v>
      </c>
      <c r="M69" s="754">
        <v>353.82</v>
      </c>
    </row>
    <row r="70" spans="1:13" ht="14.45" customHeight="1" x14ac:dyDescent="0.2">
      <c r="A70" s="748" t="s">
        <v>600</v>
      </c>
      <c r="B70" s="749" t="s">
        <v>1887</v>
      </c>
      <c r="C70" s="749" t="s">
        <v>1888</v>
      </c>
      <c r="D70" s="749" t="s">
        <v>1889</v>
      </c>
      <c r="E70" s="749" t="s">
        <v>1890</v>
      </c>
      <c r="F70" s="753"/>
      <c r="G70" s="753"/>
      <c r="H70" s="767">
        <v>0</v>
      </c>
      <c r="I70" s="753">
        <v>2</v>
      </c>
      <c r="J70" s="753">
        <v>417.2</v>
      </c>
      <c r="K70" s="767">
        <v>1</v>
      </c>
      <c r="L70" s="753">
        <v>2</v>
      </c>
      <c r="M70" s="754">
        <v>417.2</v>
      </c>
    </row>
    <row r="71" spans="1:13" ht="14.45" customHeight="1" x14ac:dyDescent="0.2">
      <c r="A71" s="748" t="s">
        <v>600</v>
      </c>
      <c r="B71" s="749" t="s">
        <v>1887</v>
      </c>
      <c r="C71" s="749" t="s">
        <v>1891</v>
      </c>
      <c r="D71" s="749" t="s">
        <v>1892</v>
      </c>
      <c r="E71" s="749" t="s">
        <v>1893</v>
      </c>
      <c r="F71" s="753"/>
      <c r="G71" s="753"/>
      <c r="H71" s="767">
        <v>0</v>
      </c>
      <c r="I71" s="753">
        <v>29</v>
      </c>
      <c r="J71" s="753">
        <v>9412.3000000000011</v>
      </c>
      <c r="K71" s="767">
        <v>1</v>
      </c>
      <c r="L71" s="753">
        <v>29</v>
      </c>
      <c r="M71" s="754">
        <v>9412.3000000000011</v>
      </c>
    </row>
    <row r="72" spans="1:13" ht="14.45" customHeight="1" x14ac:dyDescent="0.2">
      <c r="A72" s="748" t="s">
        <v>600</v>
      </c>
      <c r="B72" s="749" t="s">
        <v>1887</v>
      </c>
      <c r="C72" s="749" t="s">
        <v>1894</v>
      </c>
      <c r="D72" s="749" t="s">
        <v>1892</v>
      </c>
      <c r="E72" s="749" t="s">
        <v>1895</v>
      </c>
      <c r="F72" s="753"/>
      <c r="G72" s="753"/>
      <c r="H72" s="767">
        <v>0</v>
      </c>
      <c r="I72" s="753">
        <v>2</v>
      </c>
      <c r="J72" s="753">
        <v>68.7</v>
      </c>
      <c r="K72" s="767">
        <v>1</v>
      </c>
      <c r="L72" s="753">
        <v>2</v>
      </c>
      <c r="M72" s="754">
        <v>68.7</v>
      </c>
    </row>
    <row r="73" spans="1:13" ht="14.45" customHeight="1" x14ac:dyDescent="0.2">
      <c r="A73" s="748" t="s">
        <v>600</v>
      </c>
      <c r="B73" s="749" t="s">
        <v>1887</v>
      </c>
      <c r="C73" s="749" t="s">
        <v>1896</v>
      </c>
      <c r="D73" s="749" t="s">
        <v>1892</v>
      </c>
      <c r="E73" s="749" t="s">
        <v>1897</v>
      </c>
      <c r="F73" s="753"/>
      <c r="G73" s="753"/>
      <c r="H73" s="767">
        <v>0</v>
      </c>
      <c r="I73" s="753">
        <v>3</v>
      </c>
      <c r="J73" s="753">
        <v>311.1799976120451</v>
      </c>
      <c r="K73" s="767">
        <v>1</v>
      </c>
      <c r="L73" s="753">
        <v>3</v>
      </c>
      <c r="M73" s="754">
        <v>311.1799976120451</v>
      </c>
    </row>
    <row r="74" spans="1:13" ht="14.45" customHeight="1" x14ac:dyDescent="0.2">
      <c r="A74" s="748" t="s">
        <v>600</v>
      </c>
      <c r="B74" s="749" t="s">
        <v>1887</v>
      </c>
      <c r="C74" s="749" t="s">
        <v>1898</v>
      </c>
      <c r="D74" s="749" t="s">
        <v>1892</v>
      </c>
      <c r="E74" s="749" t="s">
        <v>1899</v>
      </c>
      <c r="F74" s="753"/>
      <c r="G74" s="753"/>
      <c r="H74" s="767">
        <v>0</v>
      </c>
      <c r="I74" s="753">
        <v>8</v>
      </c>
      <c r="J74" s="753">
        <v>1673.98</v>
      </c>
      <c r="K74" s="767">
        <v>1</v>
      </c>
      <c r="L74" s="753">
        <v>8</v>
      </c>
      <c r="M74" s="754">
        <v>1673.98</v>
      </c>
    </row>
    <row r="75" spans="1:13" ht="14.45" customHeight="1" x14ac:dyDescent="0.2">
      <c r="A75" s="748" t="s">
        <v>600</v>
      </c>
      <c r="B75" s="749" t="s">
        <v>1900</v>
      </c>
      <c r="C75" s="749" t="s">
        <v>1901</v>
      </c>
      <c r="D75" s="749" t="s">
        <v>1902</v>
      </c>
      <c r="E75" s="749" t="s">
        <v>732</v>
      </c>
      <c r="F75" s="753"/>
      <c r="G75" s="753"/>
      <c r="H75" s="767">
        <v>0</v>
      </c>
      <c r="I75" s="753">
        <v>2</v>
      </c>
      <c r="J75" s="753">
        <v>213.42000000000004</v>
      </c>
      <c r="K75" s="767">
        <v>1</v>
      </c>
      <c r="L75" s="753">
        <v>2</v>
      </c>
      <c r="M75" s="754">
        <v>213.42000000000004</v>
      </c>
    </row>
    <row r="76" spans="1:13" ht="14.45" customHeight="1" x14ac:dyDescent="0.2">
      <c r="A76" s="748" t="s">
        <v>600</v>
      </c>
      <c r="B76" s="749" t="s">
        <v>1903</v>
      </c>
      <c r="C76" s="749" t="s">
        <v>1904</v>
      </c>
      <c r="D76" s="749" t="s">
        <v>1905</v>
      </c>
      <c r="E76" s="749" t="s">
        <v>1906</v>
      </c>
      <c r="F76" s="753"/>
      <c r="G76" s="753"/>
      <c r="H76" s="767">
        <v>0</v>
      </c>
      <c r="I76" s="753">
        <v>1</v>
      </c>
      <c r="J76" s="753">
        <v>57.84</v>
      </c>
      <c r="K76" s="767">
        <v>1</v>
      </c>
      <c r="L76" s="753">
        <v>1</v>
      </c>
      <c r="M76" s="754">
        <v>57.84</v>
      </c>
    </row>
    <row r="77" spans="1:13" ht="14.45" customHeight="1" x14ac:dyDescent="0.2">
      <c r="A77" s="748" t="s">
        <v>600</v>
      </c>
      <c r="B77" s="749" t="s">
        <v>1907</v>
      </c>
      <c r="C77" s="749" t="s">
        <v>1908</v>
      </c>
      <c r="D77" s="749" t="s">
        <v>840</v>
      </c>
      <c r="E77" s="749" t="s">
        <v>1909</v>
      </c>
      <c r="F77" s="753"/>
      <c r="G77" s="753"/>
      <c r="H77" s="767">
        <v>0</v>
      </c>
      <c r="I77" s="753">
        <v>3</v>
      </c>
      <c r="J77" s="753">
        <v>675.43999999999994</v>
      </c>
      <c r="K77" s="767">
        <v>1</v>
      </c>
      <c r="L77" s="753">
        <v>3</v>
      </c>
      <c r="M77" s="754">
        <v>675.43999999999994</v>
      </c>
    </row>
    <row r="78" spans="1:13" ht="14.45" customHeight="1" x14ac:dyDescent="0.2">
      <c r="A78" s="748" t="s">
        <v>600</v>
      </c>
      <c r="B78" s="749" t="s">
        <v>1910</v>
      </c>
      <c r="C78" s="749" t="s">
        <v>1911</v>
      </c>
      <c r="D78" s="749" t="s">
        <v>860</v>
      </c>
      <c r="E78" s="749" t="s">
        <v>861</v>
      </c>
      <c r="F78" s="753"/>
      <c r="G78" s="753"/>
      <c r="H78" s="767">
        <v>0</v>
      </c>
      <c r="I78" s="753">
        <v>2</v>
      </c>
      <c r="J78" s="753">
        <v>1058.1199999999999</v>
      </c>
      <c r="K78" s="767">
        <v>1</v>
      </c>
      <c r="L78" s="753">
        <v>2</v>
      </c>
      <c r="M78" s="754">
        <v>1058.1199999999999</v>
      </c>
    </row>
    <row r="79" spans="1:13" ht="14.45" customHeight="1" x14ac:dyDescent="0.2">
      <c r="A79" s="748" t="s">
        <v>600</v>
      </c>
      <c r="B79" s="749" t="s">
        <v>1912</v>
      </c>
      <c r="C79" s="749" t="s">
        <v>1913</v>
      </c>
      <c r="D79" s="749" t="s">
        <v>1079</v>
      </c>
      <c r="E79" s="749" t="s">
        <v>1914</v>
      </c>
      <c r="F79" s="753"/>
      <c r="G79" s="753"/>
      <c r="H79" s="767">
        <v>0</v>
      </c>
      <c r="I79" s="753">
        <v>28</v>
      </c>
      <c r="J79" s="753">
        <v>1817.9199999999998</v>
      </c>
      <c r="K79" s="767">
        <v>1</v>
      </c>
      <c r="L79" s="753">
        <v>28</v>
      </c>
      <c r="M79" s="754">
        <v>1817.9199999999998</v>
      </c>
    </row>
    <row r="80" spans="1:13" ht="14.45" customHeight="1" x14ac:dyDescent="0.2">
      <c r="A80" s="748" t="s">
        <v>600</v>
      </c>
      <c r="B80" s="749" t="s">
        <v>1915</v>
      </c>
      <c r="C80" s="749" t="s">
        <v>1916</v>
      </c>
      <c r="D80" s="749" t="s">
        <v>1917</v>
      </c>
      <c r="E80" s="749" t="s">
        <v>1918</v>
      </c>
      <c r="F80" s="753"/>
      <c r="G80" s="753"/>
      <c r="H80" s="767">
        <v>0</v>
      </c>
      <c r="I80" s="753">
        <v>1</v>
      </c>
      <c r="J80" s="753">
        <v>93.02000000000001</v>
      </c>
      <c r="K80" s="767">
        <v>1</v>
      </c>
      <c r="L80" s="753">
        <v>1</v>
      </c>
      <c r="M80" s="754">
        <v>93.02000000000001</v>
      </c>
    </row>
    <row r="81" spans="1:13" ht="14.45" customHeight="1" x14ac:dyDescent="0.2">
      <c r="A81" s="748" t="s">
        <v>600</v>
      </c>
      <c r="B81" s="749" t="s">
        <v>1915</v>
      </c>
      <c r="C81" s="749" t="s">
        <v>1919</v>
      </c>
      <c r="D81" s="749" t="s">
        <v>1920</v>
      </c>
      <c r="E81" s="749" t="s">
        <v>1921</v>
      </c>
      <c r="F81" s="753"/>
      <c r="G81" s="753"/>
      <c r="H81" s="767">
        <v>0</v>
      </c>
      <c r="I81" s="753">
        <v>2</v>
      </c>
      <c r="J81" s="753">
        <v>98.62</v>
      </c>
      <c r="K81" s="767">
        <v>1</v>
      </c>
      <c r="L81" s="753">
        <v>2</v>
      </c>
      <c r="M81" s="754">
        <v>98.62</v>
      </c>
    </row>
    <row r="82" spans="1:13" ht="14.45" customHeight="1" x14ac:dyDescent="0.2">
      <c r="A82" s="748" t="s">
        <v>600</v>
      </c>
      <c r="B82" s="749" t="s">
        <v>1915</v>
      </c>
      <c r="C82" s="749" t="s">
        <v>1922</v>
      </c>
      <c r="D82" s="749" t="s">
        <v>1920</v>
      </c>
      <c r="E82" s="749" t="s">
        <v>1923</v>
      </c>
      <c r="F82" s="753"/>
      <c r="G82" s="753"/>
      <c r="H82" s="767">
        <v>0</v>
      </c>
      <c r="I82" s="753">
        <v>2</v>
      </c>
      <c r="J82" s="753">
        <v>125.34</v>
      </c>
      <c r="K82" s="767">
        <v>1</v>
      </c>
      <c r="L82" s="753">
        <v>2</v>
      </c>
      <c r="M82" s="754">
        <v>125.34</v>
      </c>
    </row>
    <row r="83" spans="1:13" ht="14.45" customHeight="1" x14ac:dyDescent="0.2">
      <c r="A83" s="748" t="s">
        <v>600</v>
      </c>
      <c r="B83" s="749" t="s">
        <v>1915</v>
      </c>
      <c r="C83" s="749" t="s">
        <v>1924</v>
      </c>
      <c r="D83" s="749" t="s">
        <v>1917</v>
      </c>
      <c r="E83" s="749" t="s">
        <v>1925</v>
      </c>
      <c r="F83" s="753"/>
      <c r="G83" s="753"/>
      <c r="H83" s="767">
        <v>0</v>
      </c>
      <c r="I83" s="753">
        <v>2</v>
      </c>
      <c r="J83" s="753">
        <v>155.5</v>
      </c>
      <c r="K83" s="767">
        <v>1</v>
      </c>
      <c r="L83" s="753">
        <v>2</v>
      </c>
      <c r="M83" s="754">
        <v>155.5</v>
      </c>
    </row>
    <row r="84" spans="1:13" ht="14.45" customHeight="1" x14ac:dyDescent="0.2">
      <c r="A84" s="748" t="s">
        <v>600</v>
      </c>
      <c r="B84" s="749" t="s">
        <v>1915</v>
      </c>
      <c r="C84" s="749" t="s">
        <v>1926</v>
      </c>
      <c r="D84" s="749" t="s">
        <v>1917</v>
      </c>
      <c r="E84" s="749" t="s">
        <v>1927</v>
      </c>
      <c r="F84" s="753"/>
      <c r="G84" s="753"/>
      <c r="H84" s="767">
        <v>0</v>
      </c>
      <c r="I84" s="753">
        <v>2</v>
      </c>
      <c r="J84" s="753">
        <v>122.22</v>
      </c>
      <c r="K84" s="767">
        <v>1</v>
      </c>
      <c r="L84" s="753">
        <v>2</v>
      </c>
      <c r="M84" s="754">
        <v>122.22</v>
      </c>
    </row>
    <row r="85" spans="1:13" ht="14.45" customHeight="1" x14ac:dyDescent="0.2">
      <c r="A85" s="748" t="s">
        <v>600</v>
      </c>
      <c r="B85" s="749" t="s">
        <v>1915</v>
      </c>
      <c r="C85" s="749" t="s">
        <v>1928</v>
      </c>
      <c r="D85" s="749" t="s">
        <v>1917</v>
      </c>
      <c r="E85" s="749" t="s">
        <v>1929</v>
      </c>
      <c r="F85" s="753"/>
      <c r="G85" s="753"/>
      <c r="H85" s="767">
        <v>0</v>
      </c>
      <c r="I85" s="753">
        <v>1</v>
      </c>
      <c r="J85" s="753">
        <v>94.27000000000001</v>
      </c>
      <c r="K85" s="767">
        <v>1</v>
      </c>
      <c r="L85" s="753">
        <v>1</v>
      </c>
      <c r="M85" s="754">
        <v>94.27000000000001</v>
      </c>
    </row>
    <row r="86" spans="1:13" ht="14.45" customHeight="1" x14ac:dyDescent="0.2">
      <c r="A86" s="748" t="s">
        <v>600</v>
      </c>
      <c r="B86" s="749" t="s">
        <v>1930</v>
      </c>
      <c r="C86" s="749" t="s">
        <v>1931</v>
      </c>
      <c r="D86" s="749" t="s">
        <v>1207</v>
      </c>
      <c r="E86" s="749" t="s">
        <v>1932</v>
      </c>
      <c r="F86" s="753"/>
      <c r="G86" s="753"/>
      <c r="H86" s="767">
        <v>0</v>
      </c>
      <c r="I86" s="753">
        <v>7</v>
      </c>
      <c r="J86" s="753">
        <v>1172.7800000000002</v>
      </c>
      <c r="K86" s="767">
        <v>1</v>
      </c>
      <c r="L86" s="753">
        <v>7</v>
      </c>
      <c r="M86" s="754">
        <v>1172.7800000000002</v>
      </c>
    </row>
    <row r="87" spans="1:13" ht="14.45" customHeight="1" x14ac:dyDescent="0.2">
      <c r="A87" s="748" t="s">
        <v>600</v>
      </c>
      <c r="B87" s="749" t="s">
        <v>1930</v>
      </c>
      <c r="C87" s="749" t="s">
        <v>1933</v>
      </c>
      <c r="D87" s="749" t="s">
        <v>1207</v>
      </c>
      <c r="E87" s="749" t="s">
        <v>1934</v>
      </c>
      <c r="F87" s="753"/>
      <c r="G87" s="753"/>
      <c r="H87" s="767">
        <v>0</v>
      </c>
      <c r="I87" s="753">
        <v>9</v>
      </c>
      <c r="J87" s="753">
        <v>1033.9800000000002</v>
      </c>
      <c r="K87" s="767">
        <v>1</v>
      </c>
      <c r="L87" s="753">
        <v>9</v>
      </c>
      <c r="M87" s="754">
        <v>1033.9800000000002</v>
      </c>
    </row>
    <row r="88" spans="1:13" ht="14.45" customHeight="1" x14ac:dyDescent="0.2">
      <c r="A88" s="748" t="s">
        <v>600</v>
      </c>
      <c r="B88" s="749" t="s">
        <v>1930</v>
      </c>
      <c r="C88" s="749" t="s">
        <v>1935</v>
      </c>
      <c r="D88" s="749" t="s">
        <v>1936</v>
      </c>
      <c r="E88" s="749" t="s">
        <v>1937</v>
      </c>
      <c r="F88" s="753">
        <v>1</v>
      </c>
      <c r="G88" s="753">
        <v>100.42</v>
      </c>
      <c r="H88" s="767">
        <v>1</v>
      </c>
      <c r="I88" s="753"/>
      <c r="J88" s="753"/>
      <c r="K88" s="767">
        <v>0</v>
      </c>
      <c r="L88" s="753">
        <v>1</v>
      </c>
      <c r="M88" s="754">
        <v>100.42</v>
      </c>
    </row>
    <row r="89" spans="1:13" ht="14.45" customHeight="1" x14ac:dyDescent="0.2">
      <c r="A89" s="748" t="s">
        <v>600</v>
      </c>
      <c r="B89" s="749" t="s">
        <v>1938</v>
      </c>
      <c r="C89" s="749" t="s">
        <v>1939</v>
      </c>
      <c r="D89" s="749" t="s">
        <v>1940</v>
      </c>
      <c r="E89" s="749" t="s">
        <v>1941</v>
      </c>
      <c r="F89" s="753"/>
      <c r="G89" s="753"/>
      <c r="H89" s="767">
        <v>0</v>
      </c>
      <c r="I89" s="753">
        <v>4</v>
      </c>
      <c r="J89" s="753">
        <v>1834.8</v>
      </c>
      <c r="K89" s="767">
        <v>1</v>
      </c>
      <c r="L89" s="753">
        <v>4</v>
      </c>
      <c r="M89" s="754">
        <v>1834.8</v>
      </c>
    </row>
    <row r="90" spans="1:13" ht="14.45" customHeight="1" x14ac:dyDescent="0.2">
      <c r="A90" s="748" t="s">
        <v>600</v>
      </c>
      <c r="B90" s="749" t="s">
        <v>1942</v>
      </c>
      <c r="C90" s="749" t="s">
        <v>1943</v>
      </c>
      <c r="D90" s="749" t="s">
        <v>1944</v>
      </c>
      <c r="E90" s="749" t="s">
        <v>1945</v>
      </c>
      <c r="F90" s="753"/>
      <c r="G90" s="753"/>
      <c r="H90" s="767">
        <v>0</v>
      </c>
      <c r="I90" s="753">
        <v>1</v>
      </c>
      <c r="J90" s="753">
        <v>65.53</v>
      </c>
      <c r="K90" s="767">
        <v>1</v>
      </c>
      <c r="L90" s="753">
        <v>1</v>
      </c>
      <c r="M90" s="754">
        <v>65.53</v>
      </c>
    </row>
    <row r="91" spans="1:13" ht="14.45" customHeight="1" x14ac:dyDescent="0.2">
      <c r="A91" s="748" t="s">
        <v>600</v>
      </c>
      <c r="B91" s="749" t="s">
        <v>1946</v>
      </c>
      <c r="C91" s="749" t="s">
        <v>1947</v>
      </c>
      <c r="D91" s="749" t="s">
        <v>1948</v>
      </c>
      <c r="E91" s="749" t="s">
        <v>1949</v>
      </c>
      <c r="F91" s="753">
        <v>20</v>
      </c>
      <c r="G91" s="753">
        <v>532.20000000000005</v>
      </c>
      <c r="H91" s="767">
        <v>1</v>
      </c>
      <c r="I91" s="753"/>
      <c r="J91" s="753"/>
      <c r="K91" s="767">
        <v>0</v>
      </c>
      <c r="L91" s="753">
        <v>20</v>
      </c>
      <c r="M91" s="754">
        <v>532.20000000000005</v>
      </c>
    </row>
    <row r="92" spans="1:13" ht="14.45" customHeight="1" x14ac:dyDescent="0.2">
      <c r="A92" s="748" t="s">
        <v>600</v>
      </c>
      <c r="B92" s="749" t="s">
        <v>1950</v>
      </c>
      <c r="C92" s="749" t="s">
        <v>1951</v>
      </c>
      <c r="D92" s="749" t="s">
        <v>1952</v>
      </c>
      <c r="E92" s="749" t="s">
        <v>1953</v>
      </c>
      <c r="F92" s="753"/>
      <c r="G92" s="753"/>
      <c r="H92" s="767">
        <v>0</v>
      </c>
      <c r="I92" s="753">
        <v>9</v>
      </c>
      <c r="J92" s="753">
        <v>10217.060000000014</v>
      </c>
      <c r="K92" s="767">
        <v>1</v>
      </c>
      <c r="L92" s="753">
        <v>9</v>
      </c>
      <c r="M92" s="754">
        <v>10217.060000000014</v>
      </c>
    </row>
    <row r="93" spans="1:13" ht="14.45" customHeight="1" x14ac:dyDescent="0.2">
      <c r="A93" s="748" t="s">
        <v>600</v>
      </c>
      <c r="B93" s="749" t="s">
        <v>1954</v>
      </c>
      <c r="C93" s="749" t="s">
        <v>1955</v>
      </c>
      <c r="D93" s="749" t="s">
        <v>1956</v>
      </c>
      <c r="E93" s="749" t="s">
        <v>1957</v>
      </c>
      <c r="F93" s="753"/>
      <c r="G93" s="753"/>
      <c r="H93" s="767">
        <v>0</v>
      </c>
      <c r="I93" s="753">
        <v>10</v>
      </c>
      <c r="J93" s="753">
        <v>2657.6000000000004</v>
      </c>
      <c r="K93" s="767">
        <v>1</v>
      </c>
      <c r="L93" s="753">
        <v>10</v>
      </c>
      <c r="M93" s="754">
        <v>2657.6000000000004</v>
      </c>
    </row>
    <row r="94" spans="1:13" ht="14.45" customHeight="1" x14ac:dyDescent="0.2">
      <c r="A94" s="748" t="s">
        <v>600</v>
      </c>
      <c r="B94" s="749" t="s">
        <v>1958</v>
      </c>
      <c r="C94" s="749" t="s">
        <v>1959</v>
      </c>
      <c r="D94" s="749" t="s">
        <v>1203</v>
      </c>
      <c r="E94" s="749" t="s">
        <v>1960</v>
      </c>
      <c r="F94" s="753"/>
      <c r="G94" s="753"/>
      <c r="H94" s="767">
        <v>0</v>
      </c>
      <c r="I94" s="753">
        <v>2</v>
      </c>
      <c r="J94" s="753">
        <v>640.64</v>
      </c>
      <c r="K94" s="767">
        <v>1</v>
      </c>
      <c r="L94" s="753">
        <v>2</v>
      </c>
      <c r="M94" s="754">
        <v>640.64</v>
      </c>
    </row>
    <row r="95" spans="1:13" ht="14.45" customHeight="1" x14ac:dyDescent="0.2">
      <c r="A95" s="748" t="s">
        <v>600</v>
      </c>
      <c r="B95" s="749" t="s">
        <v>1961</v>
      </c>
      <c r="C95" s="749" t="s">
        <v>1962</v>
      </c>
      <c r="D95" s="749" t="s">
        <v>1963</v>
      </c>
      <c r="E95" s="749" t="s">
        <v>1964</v>
      </c>
      <c r="F95" s="753"/>
      <c r="G95" s="753"/>
      <c r="H95" s="767">
        <v>0</v>
      </c>
      <c r="I95" s="753">
        <v>40</v>
      </c>
      <c r="J95" s="753">
        <v>1335.6</v>
      </c>
      <c r="K95" s="767">
        <v>1</v>
      </c>
      <c r="L95" s="753">
        <v>40</v>
      </c>
      <c r="M95" s="754">
        <v>1335.6</v>
      </c>
    </row>
    <row r="96" spans="1:13" ht="14.45" customHeight="1" x14ac:dyDescent="0.2">
      <c r="A96" s="748" t="s">
        <v>600</v>
      </c>
      <c r="B96" s="749" t="s">
        <v>1961</v>
      </c>
      <c r="C96" s="749" t="s">
        <v>1965</v>
      </c>
      <c r="D96" s="749" t="s">
        <v>1963</v>
      </c>
      <c r="E96" s="749" t="s">
        <v>1966</v>
      </c>
      <c r="F96" s="753"/>
      <c r="G96" s="753"/>
      <c r="H96" s="767">
        <v>0</v>
      </c>
      <c r="I96" s="753">
        <v>50</v>
      </c>
      <c r="J96" s="753">
        <v>2644</v>
      </c>
      <c r="K96" s="767">
        <v>1</v>
      </c>
      <c r="L96" s="753">
        <v>50</v>
      </c>
      <c r="M96" s="754">
        <v>2644</v>
      </c>
    </row>
    <row r="97" spans="1:13" ht="14.45" customHeight="1" x14ac:dyDescent="0.2">
      <c r="A97" s="748" t="s">
        <v>600</v>
      </c>
      <c r="B97" s="749" t="s">
        <v>1967</v>
      </c>
      <c r="C97" s="749" t="s">
        <v>1968</v>
      </c>
      <c r="D97" s="749" t="s">
        <v>1969</v>
      </c>
      <c r="E97" s="749" t="s">
        <v>1970</v>
      </c>
      <c r="F97" s="753"/>
      <c r="G97" s="753"/>
      <c r="H97" s="767">
        <v>0</v>
      </c>
      <c r="I97" s="753">
        <v>2</v>
      </c>
      <c r="J97" s="753">
        <v>737.93999999999994</v>
      </c>
      <c r="K97" s="767">
        <v>1</v>
      </c>
      <c r="L97" s="753">
        <v>2</v>
      </c>
      <c r="M97" s="754">
        <v>737.93999999999994</v>
      </c>
    </row>
    <row r="98" spans="1:13" ht="14.45" customHeight="1" x14ac:dyDescent="0.2">
      <c r="A98" s="748" t="s">
        <v>600</v>
      </c>
      <c r="B98" s="749" t="s">
        <v>1971</v>
      </c>
      <c r="C98" s="749" t="s">
        <v>1972</v>
      </c>
      <c r="D98" s="749" t="s">
        <v>1973</v>
      </c>
      <c r="E98" s="749" t="s">
        <v>1974</v>
      </c>
      <c r="F98" s="753"/>
      <c r="G98" s="753"/>
      <c r="H98" s="767"/>
      <c r="I98" s="753">
        <v>0</v>
      </c>
      <c r="J98" s="753">
        <v>0</v>
      </c>
      <c r="K98" s="767"/>
      <c r="L98" s="753">
        <v>0</v>
      </c>
      <c r="M98" s="754">
        <v>0</v>
      </c>
    </row>
    <row r="99" spans="1:13" ht="14.45" customHeight="1" x14ac:dyDescent="0.2">
      <c r="A99" s="748" t="s">
        <v>600</v>
      </c>
      <c r="B99" s="749" t="s">
        <v>1971</v>
      </c>
      <c r="C99" s="749" t="s">
        <v>1975</v>
      </c>
      <c r="D99" s="749" t="s">
        <v>1293</v>
      </c>
      <c r="E99" s="749" t="s">
        <v>1976</v>
      </c>
      <c r="F99" s="753"/>
      <c r="G99" s="753"/>
      <c r="H99" s="767">
        <v>0</v>
      </c>
      <c r="I99" s="753">
        <v>-1.7000000000000002</v>
      </c>
      <c r="J99" s="753">
        <v>-1918.8410000000001</v>
      </c>
      <c r="K99" s="767">
        <v>1</v>
      </c>
      <c r="L99" s="753">
        <v>-1.7000000000000002</v>
      </c>
      <c r="M99" s="754">
        <v>-1918.8410000000001</v>
      </c>
    </row>
    <row r="100" spans="1:13" ht="14.45" customHeight="1" x14ac:dyDescent="0.2">
      <c r="A100" s="748" t="s">
        <v>600</v>
      </c>
      <c r="B100" s="749" t="s">
        <v>1977</v>
      </c>
      <c r="C100" s="749" t="s">
        <v>1978</v>
      </c>
      <c r="D100" s="749" t="s">
        <v>1979</v>
      </c>
      <c r="E100" s="749" t="s">
        <v>1980</v>
      </c>
      <c r="F100" s="753"/>
      <c r="G100" s="753"/>
      <c r="H100" s="767">
        <v>0</v>
      </c>
      <c r="I100" s="753">
        <v>3</v>
      </c>
      <c r="J100" s="753">
        <v>913.48</v>
      </c>
      <c r="K100" s="767">
        <v>1</v>
      </c>
      <c r="L100" s="753">
        <v>3</v>
      </c>
      <c r="M100" s="754">
        <v>913.48</v>
      </c>
    </row>
    <row r="101" spans="1:13" ht="14.45" customHeight="1" x14ac:dyDescent="0.2">
      <c r="A101" s="748" t="s">
        <v>600</v>
      </c>
      <c r="B101" s="749" t="s">
        <v>1977</v>
      </c>
      <c r="C101" s="749" t="s">
        <v>1981</v>
      </c>
      <c r="D101" s="749" t="s">
        <v>1982</v>
      </c>
      <c r="E101" s="749" t="s">
        <v>1983</v>
      </c>
      <c r="F101" s="753"/>
      <c r="G101" s="753"/>
      <c r="H101" s="767">
        <v>0</v>
      </c>
      <c r="I101" s="753">
        <v>3</v>
      </c>
      <c r="J101" s="753">
        <v>6336.27</v>
      </c>
      <c r="K101" s="767">
        <v>1</v>
      </c>
      <c r="L101" s="753">
        <v>3</v>
      </c>
      <c r="M101" s="754">
        <v>6336.27</v>
      </c>
    </row>
    <row r="102" spans="1:13" ht="14.45" customHeight="1" x14ac:dyDescent="0.2">
      <c r="A102" s="748" t="s">
        <v>600</v>
      </c>
      <c r="B102" s="749" t="s">
        <v>1984</v>
      </c>
      <c r="C102" s="749" t="s">
        <v>1985</v>
      </c>
      <c r="D102" s="749" t="s">
        <v>646</v>
      </c>
      <c r="E102" s="749" t="s">
        <v>647</v>
      </c>
      <c r="F102" s="753"/>
      <c r="G102" s="753"/>
      <c r="H102" s="767">
        <v>0</v>
      </c>
      <c r="I102" s="753">
        <v>2</v>
      </c>
      <c r="J102" s="753">
        <v>108.02000000000002</v>
      </c>
      <c r="K102" s="767">
        <v>1</v>
      </c>
      <c r="L102" s="753">
        <v>2</v>
      </c>
      <c r="M102" s="754">
        <v>108.02000000000002</v>
      </c>
    </row>
    <row r="103" spans="1:13" ht="14.45" customHeight="1" x14ac:dyDescent="0.2">
      <c r="A103" s="748" t="s">
        <v>600</v>
      </c>
      <c r="B103" s="749" t="s">
        <v>1984</v>
      </c>
      <c r="C103" s="749" t="s">
        <v>1986</v>
      </c>
      <c r="D103" s="749" t="s">
        <v>646</v>
      </c>
      <c r="E103" s="749" t="s">
        <v>648</v>
      </c>
      <c r="F103" s="753"/>
      <c r="G103" s="753"/>
      <c r="H103" s="767">
        <v>0</v>
      </c>
      <c r="I103" s="753">
        <v>2</v>
      </c>
      <c r="J103" s="753">
        <v>97.2</v>
      </c>
      <c r="K103" s="767">
        <v>1</v>
      </c>
      <c r="L103" s="753">
        <v>2</v>
      </c>
      <c r="M103" s="754">
        <v>97.2</v>
      </c>
    </row>
    <row r="104" spans="1:13" ht="14.45" customHeight="1" x14ac:dyDescent="0.2">
      <c r="A104" s="748" t="s">
        <v>600</v>
      </c>
      <c r="B104" s="749" t="s">
        <v>1987</v>
      </c>
      <c r="C104" s="749" t="s">
        <v>1988</v>
      </c>
      <c r="D104" s="749" t="s">
        <v>1051</v>
      </c>
      <c r="E104" s="749" t="s">
        <v>1989</v>
      </c>
      <c r="F104" s="753"/>
      <c r="G104" s="753"/>
      <c r="H104" s="767">
        <v>0</v>
      </c>
      <c r="I104" s="753">
        <v>6</v>
      </c>
      <c r="J104" s="753">
        <v>394.68</v>
      </c>
      <c r="K104" s="767">
        <v>1</v>
      </c>
      <c r="L104" s="753">
        <v>6</v>
      </c>
      <c r="M104" s="754">
        <v>394.68</v>
      </c>
    </row>
    <row r="105" spans="1:13" ht="14.45" customHeight="1" x14ac:dyDescent="0.2">
      <c r="A105" s="748" t="s">
        <v>600</v>
      </c>
      <c r="B105" s="749" t="s">
        <v>1990</v>
      </c>
      <c r="C105" s="749" t="s">
        <v>1991</v>
      </c>
      <c r="D105" s="749" t="s">
        <v>1992</v>
      </c>
      <c r="E105" s="749" t="s">
        <v>1993</v>
      </c>
      <c r="F105" s="753">
        <v>18</v>
      </c>
      <c r="G105" s="753">
        <v>781.56</v>
      </c>
      <c r="H105" s="767">
        <v>1</v>
      </c>
      <c r="I105" s="753"/>
      <c r="J105" s="753"/>
      <c r="K105" s="767">
        <v>0</v>
      </c>
      <c r="L105" s="753">
        <v>18</v>
      </c>
      <c r="M105" s="754">
        <v>781.56</v>
      </c>
    </row>
    <row r="106" spans="1:13" ht="14.45" customHeight="1" x14ac:dyDescent="0.2">
      <c r="A106" s="748" t="s">
        <v>600</v>
      </c>
      <c r="B106" s="749" t="s">
        <v>1994</v>
      </c>
      <c r="C106" s="749" t="s">
        <v>1995</v>
      </c>
      <c r="D106" s="749" t="s">
        <v>1996</v>
      </c>
      <c r="E106" s="749" t="s">
        <v>984</v>
      </c>
      <c r="F106" s="753">
        <v>17</v>
      </c>
      <c r="G106" s="753">
        <v>1247.1399999999999</v>
      </c>
      <c r="H106" s="767">
        <v>1</v>
      </c>
      <c r="I106" s="753"/>
      <c r="J106" s="753"/>
      <c r="K106" s="767">
        <v>0</v>
      </c>
      <c r="L106" s="753">
        <v>17</v>
      </c>
      <c r="M106" s="754">
        <v>1247.1399999999999</v>
      </c>
    </row>
    <row r="107" spans="1:13" ht="14.45" customHeight="1" x14ac:dyDescent="0.2">
      <c r="A107" s="748" t="s">
        <v>600</v>
      </c>
      <c r="B107" s="749" t="s">
        <v>1994</v>
      </c>
      <c r="C107" s="749" t="s">
        <v>1997</v>
      </c>
      <c r="D107" s="749" t="s">
        <v>1018</v>
      </c>
      <c r="E107" s="749" t="s">
        <v>1022</v>
      </c>
      <c r="F107" s="753"/>
      <c r="G107" s="753"/>
      <c r="H107" s="767">
        <v>0</v>
      </c>
      <c r="I107" s="753">
        <v>11</v>
      </c>
      <c r="J107" s="753">
        <v>374.68</v>
      </c>
      <c r="K107" s="767">
        <v>1</v>
      </c>
      <c r="L107" s="753">
        <v>11</v>
      </c>
      <c r="M107" s="754">
        <v>374.68</v>
      </c>
    </row>
    <row r="108" spans="1:13" ht="14.45" customHeight="1" x14ac:dyDescent="0.2">
      <c r="A108" s="748" t="s">
        <v>600</v>
      </c>
      <c r="B108" s="749" t="s">
        <v>1994</v>
      </c>
      <c r="C108" s="749" t="s">
        <v>1998</v>
      </c>
      <c r="D108" s="749" t="s">
        <v>1018</v>
      </c>
      <c r="E108" s="749" t="s">
        <v>1999</v>
      </c>
      <c r="F108" s="753"/>
      <c r="G108" s="753"/>
      <c r="H108" s="767">
        <v>0</v>
      </c>
      <c r="I108" s="753">
        <v>10</v>
      </c>
      <c r="J108" s="753">
        <v>506.40000000000003</v>
      </c>
      <c r="K108" s="767">
        <v>1</v>
      </c>
      <c r="L108" s="753">
        <v>10</v>
      </c>
      <c r="M108" s="754">
        <v>506.40000000000003</v>
      </c>
    </row>
    <row r="109" spans="1:13" ht="14.45" customHeight="1" x14ac:dyDescent="0.2">
      <c r="A109" s="748" t="s">
        <v>600</v>
      </c>
      <c r="B109" s="749" t="s">
        <v>1994</v>
      </c>
      <c r="C109" s="749" t="s">
        <v>2000</v>
      </c>
      <c r="D109" s="749" t="s">
        <v>1018</v>
      </c>
      <c r="E109" s="749" t="s">
        <v>2001</v>
      </c>
      <c r="F109" s="753"/>
      <c r="G109" s="753"/>
      <c r="H109" s="767">
        <v>0</v>
      </c>
      <c r="I109" s="753">
        <v>51</v>
      </c>
      <c r="J109" s="753">
        <v>2582.6400000000003</v>
      </c>
      <c r="K109" s="767">
        <v>1</v>
      </c>
      <c r="L109" s="753">
        <v>51</v>
      </c>
      <c r="M109" s="754">
        <v>2582.6400000000003</v>
      </c>
    </row>
    <row r="110" spans="1:13" ht="14.45" customHeight="1" x14ac:dyDescent="0.2">
      <c r="A110" s="748" t="s">
        <v>600</v>
      </c>
      <c r="B110" s="749" t="s">
        <v>2002</v>
      </c>
      <c r="C110" s="749" t="s">
        <v>2003</v>
      </c>
      <c r="D110" s="749" t="s">
        <v>2004</v>
      </c>
      <c r="E110" s="749" t="s">
        <v>2005</v>
      </c>
      <c r="F110" s="753"/>
      <c r="G110" s="753"/>
      <c r="H110" s="767">
        <v>0</v>
      </c>
      <c r="I110" s="753">
        <v>2</v>
      </c>
      <c r="J110" s="753">
        <v>451</v>
      </c>
      <c r="K110" s="767">
        <v>1</v>
      </c>
      <c r="L110" s="753">
        <v>2</v>
      </c>
      <c r="M110" s="754">
        <v>451</v>
      </c>
    </row>
    <row r="111" spans="1:13" ht="14.45" customHeight="1" x14ac:dyDescent="0.2">
      <c r="A111" s="748" t="s">
        <v>600</v>
      </c>
      <c r="B111" s="749" t="s">
        <v>2006</v>
      </c>
      <c r="C111" s="749" t="s">
        <v>2007</v>
      </c>
      <c r="D111" s="749" t="s">
        <v>2008</v>
      </c>
      <c r="E111" s="749" t="s">
        <v>2009</v>
      </c>
      <c r="F111" s="753"/>
      <c r="G111" s="753"/>
      <c r="H111" s="767">
        <v>0</v>
      </c>
      <c r="I111" s="753">
        <v>1</v>
      </c>
      <c r="J111" s="753">
        <v>367.74</v>
      </c>
      <c r="K111" s="767">
        <v>1</v>
      </c>
      <c r="L111" s="753">
        <v>1</v>
      </c>
      <c r="M111" s="754">
        <v>367.74</v>
      </c>
    </row>
    <row r="112" spans="1:13" ht="14.45" customHeight="1" x14ac:dyDescent="0.2">
      <c r="A112" s="748" t="s">
        <v>600</v>
      </c>
      <c r="B112" s="749" t="s">
        <v>2006</v>
      </c>
      <c r="C112" s="749" t="s">
        <v>2010</v>
      </c>
      <c r="D112" s="749" t="s">
        <v>2011</v>
      </c>
      <c r="E112" s="749" t="s">
        <v>2012</v>
      </c>
      <c r="F112" s="753"/>
      <c r="G112" s="753"/>
      <c r="H112" s="767">
        <v>0</v>
      </c>
      <c r="I112" s="753">
        <v>1</v>
      </c>
      <c r="J112" s="753">
        <v>114.16999999999994</v>
      </c>
      <c r="K112" s="767">
        <v>1</v>
      </c>
      <c r="L112" s="753">
        <v>1</v>
      </c>
      <c r="M112" s="754">
        <v>114.16999999999994</v>
      </c>
    </row>
    <row r="113" spans="1:13" ht="14.45" customHeight="1" x14ac:dyDescent="0.2">
      <c r="A113" s="748" t="s">
        <v>600</v>
      </c>
      <c r="B113" s="749" t="s">
        <v>2013</v>
      </c>
      <c r="C113" s="749" t="s">
        <v>2014</v>
      </c>
      <c r="D113" s="749" t="s">
        <v>2015</v>
      </c>
      <c r="E113" s="749" t="s">
        <v>2016</v>
      </c>
      <c r="F113" s="753"/>
      <c r="G113" s="753"/>
      <c r="H113" s="767">
        <v>0</v>
      </c>
      <c r="I113" s="753">
        <v>1</v>
      </c>
      <c r="J113" s="753">
        <v>97.72</v>
      </c>
      <c r="K113" s="767">
        <v>1</v>
      </c>
      <c r="L113" s="753">
        <v>1</v>
      </c>
      <c r="M113" s="754">
        <v>97.72</v>
      </c>
    </row>
    <row r="114" spans="1:13" ht="14.45" customHeight="1" x14ac:dyDescent="0.2">
      <c r="A114" s="748" t="s">
        <v>600</v>
      </c>
      <c r="B114" s="749" t="s">
        <v>2017</v>
      </c>
      <c r="C114" s="749" t="s">
        <v>2018</v>
      </c>
      <c r="D114" s="749" t="s">
        <v>2019</v>
      </c>
      <c r="E114" s="749" t="s">
        <v>2020</v>
      </c>
      <c r="F114" s="753"/>
      <c r="G114" s="753"/>
      <c r="H114" s="767">
        <v>0</v>
      </c>
      <c r="I114" s="753">
        <v>1</v>
      </c>
      <c r="J114" s="753">
        <v>135.70000000000002</v>
      </c>
      <c r="K114" s="767">
        <v>1</v>
      </c>
      <c r="L114" s="753">
        <v>1</v>
      </c>
      <c r="M114" s="754">
        <v>135.70000000000002</v>
      </c>
    </row>
    <row r="115" spans="1:13" ht="14.45" customHeight="1" x14ac:dyDescent="0.2">
      <c r="A115" s="748" t="s">
        <v>600</v>
      </c>
      <c r="B115" s="749" t="s">
        <v>2021</v>
      </c>
      <c r="C115" s="749" t="s">
        <v>2022</v>
      </c>
      <c r="D115" s="749" t="s">
        <v>2023</v>
      </c>
      <c r="E115" s="749" t="s">
        <v>2024</v>
      </c>
      <c r="F115" s="753"/>
      <c r="G115" s="753"/>
      <c r="H115" s="767">
        <v>0</v>
      </c>
      <c r="I115" s="753">
        <v>17</v>
      </c>
      <c r="J115" s="753">
        <v>154.91999999999999</v>
      </c>
      <c r="K115" s="767">
        <v>1</v>
      </c>
      <c r="L115" s="753">
        <v>17</v>
      </c>
      <c r="M115" s="754">
        <v>154.91999999999999</v>
      </c>
    </row>
    <row r="116" spans="1:13" ht="14.45" customHeight="1" x14ac:dyDescent="0.2">
      <c r="A116" s="748" t="s">
        <v>600</v>
      </c>
      <c r="B116" s="749" t="s">
        <v>2025</v>
      </c>
      <c r="C116" s="749" t="s">
        <v>2026</v>
      </c>
      <c r="D116" s="749" t="s">
        <v>2027</v>
      </c>
      <c r="E116" s="749" t="s">
        <v>1441</v>
      </c>
      <c r="F116" s="753"/>
      <c r="G116" s="753"/>
      <c r="H116" s="767">
        <v>0</v>
      </c>
      <c r="I116" s="753">
        <v>5</v>
      </c>
      <c r="J116" s="753">
        <v>336.59999999999997</v>
      </c>
      <c r="K116" s="767">
        <v>1</v>
      </c>
      <c r="L116" s="753">
        <v>5</v>
      </c>
      <c r="M116" s="754">
        <v>336.59999999999997</v>
      </c>
    </row>
    <row r="117" spans="1:13" ht="14.45" customHeight="1" x14ac:dyDescent="0.2">
      <c r="A117" s="748" t="s">
        <v>600</v>
      </c>
      <c r="B117" s="749" t="s">
        <v>2025</v>
      </c>
      <c r="C117" s="749" t="s">
        <v>2028</v>
      </c>
      <c r="D117" s="749" t="s">
        <v>2027</v>
      </c>
      <c r="E117" s="749" t="s">
        <v>2029</v>
      </c>
      <c r="F117" s="753"/>
      <c r="G117" s="753"/>
      <c r="H117" s="767">
        <v>0</v>
      </c>
      <c r="I117" s="753">
        <v>15</v>
      </c>
      <c r="J117" s="753">
        <v>1430.75</v>
      </c>
      <c r="K117" s="767">
        <v>1</v>
      </c>
      <c r="L117" s="753">
        <v>15</v>
      </c>
      <c r="M117" s="754">
        <v>1430.75</v>
      </c>
    </row>
    <row r="118" spans="1:13" ht="14.45" customHeight="1" x14ac:dyDescent="0.2">
      <c r="A118" s="748" t="s">
        <v>600</v>
      </c>
      <c r="B118" s="749" t="s">
        <v>2030</v>
      </c>
      <c r="C118" s="749" t="s">
        <v>2031</v>
      </c>
      <c r="D118" s="749" t="s">
        <v>1171</v>
      </c>
      <c r="E118" s="749" t="s">
        <v>2032</v>
      </c>
      <c r="F118" s="753">
        <v>6</v>
      </c>
      <c r="G118" s="753">
        <v>276.13</v>
      </c>
      <c r="H118" s="767">
        <v>1</v>
      </c>
      <c r="I118" s="753"/>
      <c r="J118" s="753"/>
      <c r="K118" s="767">
        <v>0</v>
      </c>
      <c r="L118" s="753">
        <v>6</v>
      </c>
      <c r="M118" s="754">
        <v>276.13</v>
      </c>
    </row>
    <row r="119" spans="1:13" ht="14.45" customHeight="1" x14ac:dyDescent="0.2">
      <c r="A119" s="748" t="s">
        <v>600</v>
      </c>
      <c r="B119" s="749" t="s">
        <v>2030</v>
      </c>
      <c r="C119" s="749" t="s">
        <v>2033</v>
      </c>
      <c r="D119" s="749" t="s">
        <v>1171</v>
      </c>
      <c r="E119" s="749" t="s">
        <v>2034</v>
      </c>
      <c r="F119" s="753"/>
      <c r="G119" s="753"/>
      <c r="H119" s="767">
        <v>0</v>
      </c>
      <c r="I119" s="753">
        <v>2</v>
      </c>
      <c r="J119" s="753">
        <v>43.92</v>
      </c>
      <c r="K119" s="767">
        <v>1</v>
      </c>
      <c r="L119" s="753">
        <v>2</v>
      </c>
      <c r="M119" s="754">
        <v>43.92</v>
      </c>
    </row>
    <row r="120" spans="1:13" ht="14.45" customHeight="1" x14ac:dyDescent="0.2">
      <c r="A120" s="748" t="s">
        <v>600</v>
      </c>
      <c r="B120" s="749" t="s">
        <v>2030</v>
      </c>
      <c r="C120" s="749" t="s">
        <v>2035</v>
      </c>
      <c r="D120" s="749" t="s">
        <v>1171</v>
      </c>
      <c r="E120" s="749" t="s">
        <v>2032</v>
      </c>
      <c r="F120" s="753"/>
      <c r="G120" s="753"/>
      <c r="H120" s="767">
        <v>0</v>
      </c>
      <c r="I120" s="753">
        <v>2</v>
      </c>
      <c r="J120" s="753">
        <v>91.5</v>
      </c>
      <c r="K120" s="767">
        <v>1</v>
      </c>
      <c r="L120" s="753">
        <v>2</v>
      </c>
      <c r="M120" s="754">
        <v>91.5</v>
      </c>
    </row>
    <row r="121" spans="1:13" ht="14.45" customHeight="1" x14ac:dyDescent="0.2">
      <c r="A121" s="748" t="s">
        <v>600</v>
      </c>
      <c r="B121" s="749" t="s">
        <v>2036</v>
      </c>
      <c r="C121" s="749" t="s">
        <v>2037</v>
      </c>
      <c r="D121" s="749" t="s">
        <v>662</v>
      </c>
      <c r="E121" s="749" t="s">
        <v>732</v>
      </c>
      <c r="F121" s="753"/>
      <c r="G121" s="753"/>
      <c r="H121" s="767">
        <v>0</v>
      </c>
      <c r="I121" s="753">
        <v>1</v>
      </c>
      <c r="J121" s="753">
        <v>98.149999999999991</v>
      </c>
      <c r="K121" s="767">
        <v>1</v>
      </c>
      <c r="L121" s="753">
        <v>1</v>
      </c>
      <c r="M121" s="754">
        <v>98.149999999999991</v>
      </c>
    </row>
    <row r="122" spans="1:13" ht="14.45" customHeight="1" x14ac:dyDescent="0.2">
      <c r="A122" s="748" t="s">
        <v>600</v>
      </c>
      <c r="B122" s="749" t="s">
        <v>2038</v>
      </c>
      <c r="C122" s="749" t="s">
        <v>2039</v>
      </c>
      <c r="D122" s="749" t="s">
        <v>2040</v>
      </c>
      <c r="E122" s="749" t="s">
        <v>2041</v>
      </c>
      <c r="F122" s="753"/>
      <c r="G122" s="753"/>
      <c r="H122" s="767">
        <v>0</v>
      </c>
      <c r="I122" s="753">
        <v>1</v>
      </c>
      <c r="J122" s="753">
        <v>98.26</v>
      </c>
      <c r="K122" s="767">
        <v>1</v>
      </c>
      <c r="L122" s="753">
        <v>1</v>
      </c>
      <c r="M122" s="754">
        <v>98.26</v>
      </c>
    </row>
    <row r="123" spans="1:13" ht="14.45" customHeight="1" x14ac:dyDescent="0.2">
      <c r="A123" s="748" t="s">
        <v>600</v>
      </c>
      <c r="B123" s="749" t="s">
        <v>2038</v>
      </c>
      <c r="C123" s="749" t="s">
        <v>2042</v>
      </c>
      <c r="D123" s="749" t="s">
        <v>2043</v>
      </c>
      <c r="E123" s="749" t="s">
        <v>2044</v>
      </c>
      <c r="F123" s="753"/>
      <c r="G123" s="753"/>
      <c r="H123" s="767">
        <v>0</v>
      </c>
      <c r="I123" s="753">
        <v>1</v>
      </c>
      <c r="J123" s="753">
        <v>91.529999999999987</v>
      </c>
      <c r="K123" s="767">
        <v>1</v>
      </c>
      <c r="L123" s="753">
        <v>1</v>
      </c>
      <c r="M123" s="754">
        <v>91.529999999999987</v>
      </c>
    </row>
    <row r="124" spans="1:13" ht="14.45" customHeight="1" x14ac:dyDescent="0.2">
      <c r="A124" s="748" t="s">
        <v>600</v>
      </c>
      <c r="B124" s="749" t="s">
        <v>2045</v>
      </c>
      <c r="C124" s="749" t="s">
        <v>2046</v>
      </c>
      <c r="D124" s="749" t="s">
        <v>2047</v>
      </c>
      <c r="E124" s="749" t="s">
        <v>2048</v>
      </c>
      <c r="F124" s="753"/>
      <c r="G124" s="753"/>
      <c r="H124" s="767">
        <v>0</v>
      </c>
      <c r="I124" s="753">
        <v>1</v>
      </c>
      <c r="J124" s="753">
        <v>138.51000000000002</v>
      </c>
      <c r="K124" s="767">
        <v>1</v>
      </c>
      <c r="L124" s="753">
        <v>1</v>
      </c>
      <c r="M124" s="754">
        <v>138.51000000000002</v>
      </c>
    </row>
    <row r="125" spans="1:13" ht="14.45" customHeight="1" x14ac:dyDescent="0.2">
      <c r="A125" s="748" t="s">
        <v>600</v>
      </c>
      <c r="B125" s="749" t="s">
        <v>2049</v>
      </c>
      <c r="C125" s="749" t="s">
        <v>2050</v>
      </c>
      <c r="D125" s="749" t="s">
        <v>1150</v>
      </c>
      <c r="E125" s="749" t="s">
        <v>1151</v>
      </c>
      <c r="F125" s="753"/>
      <c r="G125" s="753"/>
      <c r="H125" s="767">
        <v>0</v>
      </c>
      <c r="I125" s="753">
        <v>2</v>
      </c>
      <c r="J125" s="753">
        <v>99.640000000000043</v>
      </c>
      <c r="K125" s="767">
        <v>1</v>
      </c>
      <c r="L125" s="753">
        <v>2</v>
      </c>
      <c r="M125" s="754">
        <v>99.640000000000043</v>
      </c>
    </row>
    <row r="126" spans="1:13" ht="14.45" customHeight="1" x14ac:dyDescent="0.2">
      <c r="A126" s="748" t="s">
        <v>600</v>
      </c>
      <c r="B126" s="749" t="s">
        <v>2049</v>
      </c>
      <c r="C126" s="749" t="s">
        <v>2051</v>
      </c>
      <c r="D126" s="749" t="s">
        <v>2052</v>
      </c>
      <c r="E126" s="749" t="s">
        <v>2053</v>
      </c>
      <c r="F126" s="753"/>
      <c r="G126" s="753"/>
      <c r="H126" s="767">
        <v>0</v>
      </c>
      <c r="I126" s="753">
        <v>22</v>
      </c>
      <c r="J126" s="753">
        <v>1786.0800000000006</v>
      </c>
      <c r="K126" s="767">
        <v>1</v>
      </c>
      <c r="L126" s="753">
        <v>22</v>
      </c>
      <c r="M126" s="754">
        <v>1786.0800000000006</v>
      </c>
    </row>
    <row r="127" spans="1:13" ht="14.45" customHeight="1" x14ac:dyDescent="0.2">
      <c r="A127" s="748" t="s">
        <v>600</v>
      </c>
      <c r="B127" s="749" t="s">
        <v>2054</v>
      </c>
      <c r="C127" s="749" t="s">
        <v>2055</v>
      </c>
      <c r="D127" s="749" t="s">
        <v>2056</v>
      </c>
      <c r="E127" s="749" t="s">
        <v>2057</v>
      </c>
      <c r="F127" s="753"/>
      <c r="G127" s="753"/>
      <c r="H127" s="767">
        <v>0</v>
      </c>
      <c r="I127" s="753">
        <v>2</v>
      </c>
      <c r="J127" s="753">
        <v>1419.06</v>
      </c>
      <c r="K127" s="767">
        <v>1</v>
      </c>
      <c r="L127" s="753">
        <v>2</v>
      </c>
      <c r="M127" s="754">
        <v>1419.06</v>
      </c>
    </row>
    <row r="128" spans="1:13" ht="14.45" customHeight="1" x14ac:dyDescent="0.2">
      <c r="A128" s="748" t="s">
        <v>600</v>
      </c>
      <c r="B128" s="749" t="s">
        <v>2058</v>
      </c>
      <c r="C128" s="749" t="s">
        <v>2059</v>
      </c>
      <c r="D128" s="749" t="s">
        <v>998</v>
      </c>
      <c r="E128" s="749" t="s">
        <v>2060</v>
      </c>
      <c r="F128" s="753"/>
      <c r="G128" s="753"/>
      <c r="H128" s="767">
        <v>0</v>
      </c>
      <c r="I128" s="753">
        <v>5</v>
      </c>
      <c r="J128" s="753">
        <v>201.98</v>
      </c>
      <c r="K128" s="767">
        <v>1</v>
      </c>
      <c r="L128" s="753">
        <v>5</v>
      </c>
      <c r="M128" s="754">
        <v>201.98</v>
      </c>
    </row>
    <row r="129" spans="1:13" ht="14.45" customHeight="1" x14ac:dyDescent="0.2">
      <c r="A129" s="748" t="s">
        <v>600</v>
      </c>
      <c r="B129" s="749" t="s">
        <v>2058</v>
      </c>
      <c r="C129" s="749" t="s">
        <v>2061</v>
      </c>
      <c r="D129" s="749" t="s">
        <v>998</v>
      </c>
      <c r="E129" s="749" t="s">
        <v>2062</v>
      </c>
      <c r="F129" s="753"/>
      <c r="G129" s="753"/>
      <c r="H129" s="767">
        <v>0</v>
      </c>
      <c r="I129" s="753">
        <v>30</v>
      </c>
      <c r="J129" s="753">
        <v>2235</v>
      </c>
      <c r="K129" s="767">
        <v>1</v>
      </c>
      <c r="L129" s="753">
        <v>30</v>
      </c>
      <c r="M129" s="754">
        <v>2235</v>
      </c>
    </row>
    <row r="130" spans="1:13" ht="14.45" customHeight="1" x14ac:dyDescent="0.2">
      <c r="A130" s="748" t="s">
        <v>600</v>
      </c>
      <c r="B130" s="749" t="s">
        <v>2058</v>
      </c>
      <c r="C130" s="749" t="s">
        <v>2063</v>
      </c>
      <c r="D130" s="749" t="s">
        <v>998</v>
      </c>
      <c r="E130" s="749" t="s">
        <v>2064</v>
      </c>
      <c r="F130" s="753"/>
      <c r="G130" s="753"/>
      <c r="H130" s="767">
        <v>0</v>
      </c>
      <c r="I130" s="753">
        <v>2</v>
      </c>
      <c r="J130" s="753">
        <v>249.86000000000007</v>
      </c>
      <c r="K130" s="767">
        <v>1</v>
      </c>
      <c r="L130" s="753">
        <v>2</v>
      </c>
      <c r="M130" s="754">
        <v>249.86000000000007</v>
      </c>
    </row>
    <row r="131" spans="1:13" ht="14.45" customHeight="1" x14ac:dyDescent="0.2">
      <c r="A131" s="748" t="s">
        <v>600</v>
      </c>
      <c r="B131" s="749" t="s">
        <v>2065</v>
      </c>
      <c r="C131" s="749" t="s">
        <v>2066</v>
      </c>
      <c r="D131" s="749" t="s">
        <v>1168</v>
      </c>
      <c r="E131" s="749" t="s">
        <v>2067</v>
      </c>
      <c r="F131" s="753"/>
      <c r="G131" s="753"/>
      <c r="H131" s="767">
        <v>0</v>
      </c>
      <c r="I131" s="753">
        <v>2</v>
      </c>
      <c r="J131" s="753">
        <v>199.72</v>
      </c>
      <c r="K131" s="767">
        <v>1</v>
      </c>
      <c r="L131" s="753">
        <v>2</v>
      </c>
      <c r="M131" s="754">
        <v>199.72</v>
      </c>
    </row>
    <row r="132" spans="1:13" ht="14.45" customHeight="1" x14ac:dyDescent="0.2">
      <c r="A132" s="748" t="s">
        <v>600</v>
      </c>
      <c r="B132" s="749" t="s">
        <v>2068</v>
      </c>
      <c r="C132" s="749" t="s">
        <v>2069</v>
      </c>
      <c r="D132" s="749" t="s">
        <v>1195</v>
      </c>
      <c r="E132" s="749" t="s">
        <v>2070</v>
      </c>
      <c r="F132" s="753"/>
      <c r="G132" s="753"/>
      <c r="H132" s="767">
        <v>0</v>
      </c>
      <c r="I132" s="753">
        <v>4</v>
      </c>
      <c r="J132" s="753">
        <v>783.96</v>
      </c>
      <c r="K132" s="767">
        <v>1</v>
      </c>
      <c r="L132" s="753">
        <v>4</v>
      </c>
      <c r="M132" s="754">
        <v>783.96</v>
      </c>
    </row>
    <row r="133" spans="1:13" ht="14.45" customHeight="1" x14ac:dyDescent="0.2">
      <c r="A133" s="748" t="s">
        <v>600</v>
      </c>
      <c r="B133" s="749" t="s">
        <v>2068</v>
      </c>
      <c r="C133" s="749" t="s">
        <v>2071</v>
      </c>
      <c r="D133" s="749" t="s">
        <v>1192</v>
      </c>
      <c r="E133" s="749" t="s">
        <v>1193</v>
      </c>
      <c r="F133" s="753"/>
      <c r="G133" s="753"/>
      <c r="H133" s="767">
        <v>0</v>
      </c>
      <c r="I133" s="753">
        <v>10</v>
      </c>
      <c r="J133" s="753">
        <v>1210.83</v>
      </c>
      <c r="K133" s="767">
        <v>1</v>
      </c>
      <c r="L133" s="753">
        <v>10</v>
      </c>
      <c r="M133" s="754">
        <v>1210.83</v>
      </c>
    </row>
    <row r="134" spans="1:13" ht="14.45" customHeight="1" x14ac:dyDescent="0.2">
      <c r="A134" s="748" t="s">
        <v>600</v>
      </c>
      <c r="B134" s="749" t="s">
        <v>2068</v>
      </c>
      <c r="C134" s="749" t="s">
        <v>2072</v>
      </c>
      <c r="D134" s="749" t="s">
        <v>1190</v>
      </c>
      <c r="E134" s="749" t="s">
        <v>1191</v>
      </c>
      <c r="F134" s="753"/>
      <c r="G134" s="753"/>
      <c r="H134" s="767">
        <v>0</v>
      </c>
      <c r="I134" s="753">
        <v>4</v>
      </c>
      <c r="J134" s="753">
        <v>806.36000000000013</v>
      </c>
      <c r="K134" s="767">
        <v>1</v>
      </c>
      <c r="L134" s="753">
        <v>4</v>
      </c>
      <c r="M134" s="754">
        <v>806.36000000000013</v>
      </c>
    </row>
    <row r="135" spans="1:13" ht="14.45" customHeight="1" x14ac:dyDescent="0.2">
      <c r="A135" s="748" t="s">
        <v>605</v>
      </c>
      <c r="B135" s="749" t="s">
        <v>2025</v>
      </c>
      <c r="C135" s="749" t="s">
        <v>2073</v>
      </c>
      <c r="D135" s="749" t="s">
        <v>2027</v>
      </c>
      <c r="E135" s="749" t="s">
        <v>2074</v>
      </c>
      <c r="F135" s="753"/>
      <c r="G135" s="753"/>
      <c r="H135" s="767">
        <v>0</v>
      </c>
      <c r="I135" s="753">
        <v>1</v>
      </c>
      <c r="J135" s="753">
        <v>49.36999999999999</v>
      </c>
      <c r="K135" s="767">
        <v>1</v>
      </c>
      <c r="L135" s="753">
        <v>1</v>
      </c>
      <c r="M135" s="754">
        <v>49.36999999999999</v>
      </c>
    </row>
    <row r="136" spans="1:13" ht="14.45" customHeight="1" x14ac:dyDescent="0.2">
      <c r="A136" s="748" t="s">
        <v>605</v>
      </c>
      <c r="B136" s="749" t="s">
        <v>2025</v>
      </c>
      <c r="C136" s="749" t="s">
        <v>2026</v>
      </c>
      <c r="D136" s="749" t="s">
        <v>2027</v>
      </c>
      <c r="E136" s="749" t="s">
        <v>1441</v>
      </c>
      <c r="F136" s="753"/>
      <c r="G136" s="753"/>
      <c r="H136" s="767">
        <v>0</v>
      </c>
      <c r="I136" s="753">
        <v>1</v>
      </c>
      <c r="J136" s="753">
        <v>67.319999999999993</v>
      </c>
      <c r="K136" s="767">
        <v>1</v>
      </c>
      <c r="L136" s="753">
        <v>1</v>
      </c>
      <c r="M136" s="754">
        <v>67.319999999999993</v>
      </c>
    </row>
    <row r="137" spans="1:13" ht="14.45" customHeight="1" x14ac:dyDescent="0.2">
      <c r="A137" s="748" t="s">
        <v>608</v>
      </c>
      <c r="B137" s="749" t="s">
        <v>1711</v>
      </c>
      <c r="C137" s="749" t="s">
        <v>1712</v>
      </c>
      <c r="D137" s="749" t="s">
        <v>749</v>
      </c>
      <c r="E137" s="749" t="s">
        <v>1713</v>
      </c>
      <c r="F137" s="753"/>
      <c r="G137" s="753"/>
      <c r="H137" s="767">
        <v>0</v>
      </c>
      <c r="I137" s="753">
        <v>720</v>
      </c>
      <c r="J137" s="753">
        <v>11937.319999999998</v>
      </c>
      <c r="K137" s="767">
        <v>1</v>
      </c>
      <c r="L137" s="753">
        <v>720</v>
      </c>
      <c r="M137" s="754">
        <v>11937.319999999998</v>
      </c>
    </row>
    <row r="138" spans="1:13" ht="14.45" customHeight="1" x14ac:dyDescent="0.2">
      <c r="A138" s="748" t="s">
        <v>608</v>
      </c>
      <c r="B138" s="749" t="s">
        <v>1711</v>
      </c>
      <c r="C138" s="749" t="s">
        <v>1719</v>
      </c>
      <c r="D138" s="749" t="s">
        <v>1715</v>
      </c>
      <c r="E138" s="749" t="s">
        <v>1720</v>
      </c>
      <c r="F138" s="753"/>
      <c r="G138" s="753"/>
      <c r="H138" s="767">
        <v>0</v>
      </c>
      <c r="I138" s="753">
        <v>4</v>
      </c>
      <c r="J138" s="753">
        <v>105.95999999999998</v>
      </c>
      <c r="K138" s="767">
        <v>1</v>
      </c>
      <c r="L138" s="753">
        <v>4</v>
      </c>
      <c r="M138" s="754">
        <v>105.95999999999998</v>
      </c>
    </row>
    <row r="139" spans="1:13" ht="14.45" customHeight="1" x14ac:dyDescent="0.2">
      <c r="A139" s="748" t="s">
        <v>608</v>
      </c>
      <c r="B139" s="749" t="s">
        <v>1711</v>
      </c>
      <c r="C139" s="749" t="s">
        <v>1721</v>
      </c>
      <c r="D139" s="749" t="s">
        <v>1715</v>
      </c>
      <c r="E139" s="749" t="s">
        <v>1722</v>
      </c>
      <c r="F139" s="753"/>
      <c r="G139" s="753"/>
      <c r="H139" s="767">
        <v>0</v>
      </c>
      <c r="I139" s="753">
        <v>1</v>
      </c>
      <c r="J139" s="753">
        <v>85.759999999999991</v>
      </c>
      <c r="K139" s="767">
        <v>1</v>
      </c>
      <c r="L139" s="753">
        <v>1</v>
      </c>
      <c r="M139" s="754">
        <v>85.759999999999991</v>
      </c>
    </row>
    <row r="140" spans="1:13" ht="14.45" customHeight="1" x14ac:dyDescent="0.2">
      <c r="A140" s="748" t="s">
        <v>608</v>
      </c>
      <c r="B140" s="749" t="s">
        <v>2075</v>
      </c>
      <c r="C140" s="749" t="s">
        <v>2076</v>
      </c>
      <c r="D140" s="749" t="s">
        <v>1448</v>
      </c>
      <c r="E140" s="749" t="s">
        <v>2077</v>
      </c>
      <c r="F140" s="753"/>
      <c r="G140" s="753"/>
      <c r="H140" s="767">
        <v>0</v>
      </c>
      <c r="I140" s="753">
        <v>1</v>
      </c>
      <c r="J140" s="753">
        <v>342.87999999999994</v>
      </c>
      <c r="K140" s="767">
        <v>1</v>
      </c>
      <c r="L140" s="753">
        <v>1</v>
      </c>
      <c r="M140" s="754">
        <v>342.87999999999994</v>
      </c>
    </row>
    <row r="141" spans="1:13" ht="14.45" customHeight="1" x14ac:dyDescent="0.2">
      <c r="A141" s="748" t="s">
        <v>608</v>
      </c>
      <c r="B141" s="749" t="s">
        <v>2075</v>
      </c>
      <c r="C141" s="749" t="s">
        <v>2078</v>
      </c>
      <c r="D141" s="749" t="s">
        <v>2079</v>
      </c>
      <c r="E141" s="749" t="s">
        <v>2080</v>
      </c>
      <c r="F141" s="753"/>
      <c r="G141" s="753"/>
      <c r="H141" s="767">
        <v>0</v>
      </c>
      <c r="I141" s="753">
        <v>10</v>
      </c>
      <c r="J141" s="753">
        <v>2739</v>
      </c>
      <c r="K141" s="767">
        <v>1</v>
      </c>
      <c r="L141" s="753">
        <v>10</v>
      </c>
      <c r="M141" s="754">
        <v>2739</v>
      </c>
    </row>
    <row r="142" spans="1:13" ht="14.45" customHeight="1" x14ac:dyDescent="0.2">
      <c r="A142" s="748" t="s">
        <v>608</v>
      </c>
      <c r="B142" s="749" t="s">
        <v>1731</v>
      </c>
      <c r="C142" s="749" t="s">
        <v>1732</v>
      </c>
      <c r="D142" s="749" t="s">
        <v>1733</v>
      </c>
      <c r="E142" s="749" t="s">
        <v>1734</v>
      </c>
      <c r="F142" s="753"/>
      <c r="G142" s="753"/>
      <c r="H142" s="767">
        <v>0</v>
      </c>
      <c r="I142" s="753">
        <v>26</v>
      </c>
      <c r="J142" s="753">
        <v>10556.940000000002</v>
      </c>
      <c r="K142" s="767">
        <v>1</v>
      </c>
      <c r="L142" s="753">
        <v>26</v>
      </c>
      <c r="M142" s="754">
        <v>10556.940000000002</v>
      </c>
    </row>
    <row r="143" spans="1:13" ht="14.45" customHeight="1" x14ac:dyDescent="0.2">
      <c r="A143" s="748" t="s">
        <v>608</v>
      </c>
      <c r="B143" s="749" t="s">
        <v>1750</v>
      </c>
      <c r="C143" s="749" t="s">
        <v>1751</v>
      </c>
      <c r="D143" s="749" t="s">
        <v>1752</v>
      </c>
      <c r="E143" s="749" t="s">
        <v>1753</v>
      </c>
      <c r="F143" s="753"/>
      <c r="G143" s="753"/>
      <c r="H143" s="767">
        <v>0</v>
      </c>
      <c r="I143" s="753">
        <v>1</v>
      </c>
      <c r="J143" s="753">
        <v>137.53</v>
      </c>
      <c r="K143" s="767">
        <v>1</v>
      </c>
      <c r="L143" s="753">
        <v>1</v>
      </c>
      <c r="M143" s="754">
        <v>137.53</v>
      </c>
    </row>
    <row r="144" spans="1:13" ht="14.45" customHeight="1" x14ac:dyDescent="0.2">
      <c r="A144" s="748" t="s">
        <v>608</v>
      </c>
      <c r="B144" s="749" t="s">
        <v>1757</v>
      </c>
      <c r="C144" s="749" t="s">
        <v>1762</v>
      </c>
      <c r="D144" s="749" t="s">
        <v>842</v>
      </c>
      <c r="E144" s="749" t="s">
        <v>1763</v>
      </c>
      <c r="F144" s="753"/>
      <c r="G144" s="753"/>
      <c r="H144" s="767">
        <v>0</v>
      </c>
      <c r="I144" s="753">
        <v>6</v>
      </c>
      <c r="J144" s="753">
        <v>4327.2000000000007</v>
      </c>
      <c r="K144" s="767">
        <v>1</v>
      </c>
      <c r="L144" s="753">
        <v>6</v>
      </c>
      <c r="M144" s="754">
        <v>4327.2000000000007</v>
      </c>
    </row>
    <row r="145" spans="1:13" ht="14.45" customHeight="1" x14ac:dyDescent="0.2">
      <c r="A145" s="748" t="s">
        <v>608</v>
      </c>
      <c r="B145" s="749" t="s">
        <v>1757</v>
      </c>
      <c r="C145" s="749" t="s">
        <v>1764</v>
      </c>
      <c r="D145" s="749" t="s">
        <v>842</v>
      </c>
      <c r="E145" s="749" t="s">
        <v>1765</v>
      </c>
      <c r="F145" s="753"/>
      <c r="G145" s="753"/>
      <c r="H145" s="767">
        <v>0</v>
      </c>
      <c r="I145" s="753">
        <v>94</v>
      </c>
      <c r="J145" s="753">
        <v>25553.9</v>
      </c>
      <c r="K145" s="767">
        <v>1</v>
      </c>
      <c r="L145" s="753">
        <v>94</v>
      </c>
      <c r="M145" s="754">
        <v>25553.9</v>
      </c>
    </row>
    <row r="146" spans="1:13" ht="14.45" customHeight="1" x14ac:dyDescent="0.2">
      <c r="A146" s="748" t="s">
        <v>608</v>
      </c>
      <c r="B146" s="749" t="s">
        <v>1757</v>
      </c>
      <c r="C146" s="749" t="s">
        <v>1766</v>
      </c>
      <c r="D146" s="749" t="s">
        <v>842</v>
      </c>
      <c r="E146" s="749" t="s">
        <v>1767</v>
      </c>
      <c r="F146" s="753"/>
      <c r="G146" s="753"/>
      <c r="H146" s="767">
        <v>0</v>
      </c>
      <c r="I146" s="753">
        <v>16</v>
      </c>
      <c r="J146" s="753">
        <v>10090.559999999998</v>
      </c>
      <c r="K146" s="767">
        <v>1</v>
      </c>
      <c r="L146" s="753">
        <v>16</v>
      </c>
      <c r="M146" s="754">
        <v>10090.559999999998</v>
      </c>
    </row>
    <row r="147" spans="1:13" ht="14.45" customHeight="1" x14ac:dyDescent="0.2">
      <c r="A147" s="748" t="s">
        <v>608</v>
      </c>
      <c r="B147" s="749" t="s">
        <v>1757</v>
      </c>
      <c r="C147" s="749" t="s">
        <v>1768</v>
      </c>
      <c r="D147" s="749" t="s">
        <v>842</v>
      </c>
      <c r="E147" s="749" t="s">
        <v>1769</v>
      </c>
      <c r="F147" s="753"/>
      <c r="G147" s="753"/>
      <c r="H147" s="767">
        <v>0</v>
      </c>
      <c r="I147" s="753">
        <v>3</v>
      </c>
      <c r="J147" s="753">
        <v>2740.95</v>
      </c>
      <c r="K147" s="767">
        <v>1</v>
      </c>
      <c r="L147" s="753">
        <v>3</v>
      </c>
      <c r="M147" s="754">
        <v>2740.95</v>
      </c>
    </row>
    <row r="148" spans="1:13" ht="14.45" customHeight="1" x14ac:dyDescent="0.2">
      <c r="A148" s="748" t="s">
        <v>608</v>
      </c>
      <c r="B148" s="749" t="s">
        <v>1757</v>
      </c>
      <c r="C148" s="749" t="s">
        <v>1770</v>
      </c>
      <c r="D148" s="749" t="s">
        <v>842</v>
      </c>
      <c r="E148" s="749" t="s">
        <v>1771</v>
      </c>
      <c r="F148" s="753"/>
      <c r="G148" s="753"/>
      <c r="H148" s="767">
        <v>0</v>
      </c>
      <c r="I148" s="753">
        <v>57</v>
      </c>
      <c r="J148" s="753">
        <v>23310.15</v>
      </c>
      <c r="K148" s="767">
        <v>1</v>
      </c>
      <c r="L148" s="753">
        <v>57</v>
      </c>
      <c r="M148" s="754">
        <v>23310.15</v>
      </c>
    </row>
    <row r="149" spans="1:13" ht="14.45" customHeight="1" x14ac:dyDescent="0.2">
      <c r="A149" s="748" t="s">
        <v>608</v>
      </c>
      <c r="B149" s="749" t="s">
        <v>1772</v>
      </c>
      <c r="C149" s="749" t="s">
        <v>1773</v>
      </c>
      <c r="D149" s="749" t="s">
        <v>1774</v>
      </c>
      <c r="E149" s="749" t="s">
        <v>1775</v>
      </c>
      <c r="F149" s="753"/>
      <c r="G149" s="753"/>
      <c r="H149" s="767">
        <v>0</v>
      </c>
      <c r="I149" s="753">
        <v>2</v>
      </c>
      <c r="J149" s="753">
        <v>139.10000000000002</v>
      </c>
      <c r="K149" s="767">
        <v>1</v>
      </c>
      <c r="L149" s="753">
        <v>2</v>
      </c>
      <c r="M149" s="754">
        <v>139.10000000000002</v>
      </c>
    </row>
    <row r="150" spans="1:13" ht="14.45" customHeight="1" x14ac:dyDescent="0.2">
      <c r="A150" s="748" t="s">
        <v>608</v>
      </c>
      <c r="B150" s="749" t="s">
        <v>1772</v>
      </c>
      <c r="C150" s="749" t="s">
        <v>1776</v>
      </c>
      <c r="D150" s="749" t="s">
        <v>1774</v>
      </c>
      <c r="E150" s="749" t="s">
        <v>1777</v>
      </c>
      <c r="F150" s="753"/>
      <c r="G150" s="753"/>
      <c r="H150" s="767">
        <v>0</v>
      </c>
      <c r="I150" s="753">
        <v>1</v>
      </c>
      <c r="J150" s="753">
        <v>139.12000000000003</v>
      </c>
      <c r="K150" s="767">
        <v>1</v>
      </c>
      <c r="L150" s="753">
        <v>1</v>
      </c>
      <c r="M150" s="754">
        <v>139.12000000000003</v>
      </c>
    </row>
    <row r="151" spans="1:13" ht="14.45" customHeight="1" x14ac:dyDescent="0.2">
      <c r="A151" s="748" t="s">
        <v>608</v>
      </c>
      <c r="B151" s="749" t="s">
        <v>2081</v>
      </c>
      <c r="C151" s="749" t="s">
        <v>2082</v>
      </c>
      <c r="D151" s="749" t="s">
        <v>2083</v>
      </c>
      <c r="E151" s="749" t="s">
        <v>1451</v>
      </c>
      <c r="F151" s="753">
        <v>2</v>
      </c>
      <c r="G151" s="753">
        <v>31511.64</v>
      </c>
      <c r="H151" s="767">
        <v>1</v>
      </c>
      <c r="I151" s="753"/>
      <c r="J151" s="753"/>
      <c r="K151" s="767">
        <v>0</v>
      </c>
      <c r="L151" s="753">
        <v>2</v>
      </c>
      <c r="M151" s="754">
        <v>31511.64</v>
      </c>
    </row>
    <row r="152" spans="1:13" ht="14.45" customHeight="1" x14ac:dyDescent="0.2">
      <c r="A152" s="748" t="s">
        <v>608</v>
      </c>
      <c r="B152" s="749" t="s">
        <v>2081</v>
      </c>
      <c r="C152" s="749" t="s">
        <v>2084</v>
      </c>
      <c r="D152" s="749" t="s">
        <v>2083</v>
      </c>
      <c r="E152" s="749" t="s">
        <v>2085</v>
      </c>
      <c r="F152" s="753"/>
      <c r="G152" s="753"/>
      <c r="H152" s="767">
        <v>0</v>
      </c>
      <c r="I152" s="753">
        <v>21</v>
      </c>
      <c r="J152" s="753">
        <v>660638.05999999994</v>
      </c>
      <c r="K152" s="767">
        <v>1</v>
      </c>
      <c r="L152" s="753">
        <v>21</v>
      </c>
      <c r="M152" s="754">
        <v>660638.05999999994</v>
      </c>
    </row>
    <row r="153" spans="1:13" ht="14.45" customHeight="1" x14ac:dyDescent="0.2">
      <c r="A153" s="748" t="s">
        <v>608</v>
      </c>
      <c r="B153" s="749" t="s">
        <v>1784</v>
      </c>
      <c r="C153" s="749" t="s">
        <v>1785</v>
      </c>
      <c r="D153" s="749" t="s">
        <v>751</v>
      </c>
      <c r="E153" s="749" t="s">
        <v>1786</v>
      </c>
      <c r="F153" s="753"/>
      <c r="G153" s="753"/>
      <c r="H153" s="767">
        <v>0</v>
      </c>
      <c r="I153" s="753">
        <v>183</v>
      </c>
      <c r="J153" s="753">
        <v>23500.060000000005</v>
      </c>
      <c r="K153" s="767">
        <v>1</v>
      </c>
      <c r="L153" s="753">
        <v>183</v>
      </c>
      <c r="M153" s="754">
        <v>23500.060000000005</v>
      </c>
    </row>
    <row r="154" spans="1:13" ht="14.45" customHeight="1" x14ac:dyDescent="0.2">
      <c r="A154" s="748" t="s">
        <v>608</v>
      </c>
      <c r="B154" s="749" t="s">
        <v>1784</v>
      </c>
      <c r="C154" s="749" t="s">
        <v>1787</v>
      </c>
      <c r="D154" s="749" t="s">
        <v>751</v>
      </c>
      <c r="E154" s="749" t="s">
        <v>1788</v>
      </c>
      <c r="F154" s="753"/>
      <c r="G154" s="753"/>
      <c r="H154" s="767">
        <v>0</v>
      </c>
      <c r="I154" s="753">
        <v>1</v>
      </c>
      <c r="J154" s="753">
        <v>44.66</v>
      </c>
      <c r="K154" s="767">
        <v>1</v>
      </c>
      <c r="L154" s="753">
        <v>1</v>
      </c>
      <c r="M154" s="754">
        <v>44.66</v>
      </c>
    </row>
    <row r="155" spans="1:13" ht="14.45" customHeight="1" x14ac:dyDescent="0.2">
      <c r="A155" s="748" t="s">
        <v>608</v>
      </c>
      <c r="B155" s="749" t="s">
        <v>1784</v>
      </c>
      <c r="C155" s="749" t="s">
        <v>1789</v>
      </c>
      <c r="D155" s="749" t="s">
        <v>751</v>
      </c>
      <c r="E155" s="749" t="s">
        <v>1790</v>
      </c>
      <c r="F155" s="753"/>
      <c r="G155" s="753"/>
      <c r="H155" s="767">
        <v>0</v>
      </c>
      <c r="I155" s="753">
        <v>2</v>
      </c>
      <c r="J155" s="753">
        <v>178.62</v>
      </c>
      <c r="K155" s="767">
        <v>1</v>
      </c>
      <c r="L155" s="753">
        <v>2</v>
      </c>
      <c r="M155" s="754">
        <v>178.62</v>
      </c>
    </row>
    <row r="156" spans="1:13" ht="14.45" customHeight="1" x14ac:dyDescent="0.2">
      <c r="A156" s="748" t="s">
        <v>608</v>
      </c>
      <c r="B156" s="749" t="s">
        <v>1795</v>
      </c>
      <c r="C156" s="749" t="s">
        <v>1796</v>
      </c>
      <c r="D156" s="749" t="s">
        <v>1797</v>
      </c>
      <c r="E156" s="749" t="s">
        <v>1798</v>
      </c>
      <c r="F156" s="753"/>
      <c r="G156" s="753"/>
      <c r="H156" s="767">
        <v>0</v>
      </c>
      <c r="I156" s="753">
        <v>2</v>
      </c>
      <c r="J156" s="753">
        <v>577.63999999999987</v>
      </c>
      <c r="K156" s="767">
        <v>1</v>
      </c>
      <c r="L156" s="753">
        <v>2</v>
      </c>
      <c r="M156" s="754">
        <v>577.63999999999987</v>
      </c>
    </row>
    <row r="157" spans="1:13" ht="14.45" customHeight="1" x14ac:dyDescent="0.2">
      <c r="A157" s="748" t="s">
        <v>608</v>
      </c>
      <c r="B157" s="749" t="s">
        <v>1799</v>
      </c>
      <c r="C157" s="749" t="s">
        <v>1800</v>
      </c>
      <c r="D157" s="749" t="s">
        <v>854</v>
      </c>
      <c r="E157" s="749" t="s">
        <v>855</v>
      </c>
      <c r="F157" s="753"/>
      <c r="G157" s="753"/>
      <c r="H157" s="767">
        <v>0</v>
      </c>
      <c r="I157" s="753">
        <v>349</v>
      </c>
      <c r="J157" s="753">
        <v>14092.330000000002</v>
      </c>
      <c r="K157" s="767">
        <v>1</v>
      </c>
      <c r="L157" s="753">
        <v>349</v>
      </c>
      <c r="M157" s="754">
        <v>14092.330000000002</v>
      </c>
    </row>
    <row r="158" spans="1:13" ht="14.45" customHeight="1" x14ac:dyDescent="0.2">
      <c r="A158" s="748" t="s">
        <v>608</v>
      </c>
      <c r="B158" s="749" t="s">
        <v>1799</v>
      </c>
      <c r="C158" s="749" t="s">
        <v>1801</v>
      </c>
      <c r="D158" s="749" t="s">
        <v>851</v>
      </c>
      <c r="E158" s="749" t="s">
        <v>1802</v>
      </c>
      <c r="F158" s="753"/>
      <c r="G158" s="753"/>
      <c r="H158" s="767">
        <v>0</v>
      </c>
      <c r="I158" s="753">
        <v>1</v>
      </c>
      <c r="J158" s="753">
        <v>31.649999999999991</v>
      </c>
      <c r="K158" s="767">
        <v>1</v>
      </c>
      <c r="L158" s="753">
        <v>1</v>
      </c>
      <c r="M158" s="754">
        <v>31.649999999999991</v>
      </c>
    </row>
    <row r="159" spans="1:13" ht="14.45" customHeight="1" x14ac:dyDescent="0.2">
      <c r="A159" s="748" t="s">
        <v>608</v>
      </c>
      <c r="B159" s="749" t="s">
        <v>1799</v>
      </c>
      <c r="C159" s="749" t="s">
        <v>1803</v>
      </c>
      <c r="D159" s="749" t="s">
        <v>851</v>
      </c>
      <c r="E159" s="749" t="s">
        <v>1804</v>
      </c>
      <c r="F159" s="753"/>
      <c r="G159" s="753"/>
      <c r="H159" s="767">
        <v>0</v>
      </c>
      <c r="I159" s="753">
        <v>1</v>
      </c>
      <c r="J159" s="753">
        <v>58.710000000000015</v>
      </c>
      <c r="K159" s="767">
        <v>1</v>
      </c>
      <c r="L159" s="753">
        <v>1</v>
      </c>
      <c r="M159" s="754">
        <v>58.710000000000015</v>
      </c>
    </row>
    <row r="160" spans="1:13" ht="14.45" customHeight="1" x14ac:dyDescent="0.2">
      <c r="A160" s="748" t="s">
        <v>608</v>
      </c>
      <c r="B160" s="749" t="s">
        <v>1807</v>
      </c>
      <c r="C160" s="749" t="s">
        <v>1808</v>
      </c>
      <c r="D160" s="749" t="s">
        <v>885</v>
      </c>
      <c r="E160" s="749" t="s">
        <v>1809</v>
      </c>
      <c r="F160" s="753"/>
      <c r="G160" s="753"/>
      <c r="H160" s="767">
        <v>0</v>
      </c>
      <c r="I160" s="753">
        <v>23</v>
      </c>
      <c r="J160" s="753">
        <v>973.9699999999998</v>
      </c>
      <c r="K160" s="767">
        <v>1</v>
      </c>
      <c r="L160" s="753">
        <v>23</v>
      </c>
      <c r="M160" s="754">
        <v>973.9699999999998</v>
      </c>
    </row>
    <row r="161" spans="1:13" ht="14.45" customHeight="1" x14ac:dyDescent="0.2">
      <c r="A161" s="748" t="s">
        <v>608</v>
      </c>
      <c r="B161" s="749" t="s">
        <v>1810</v>
      </c>
      <c r="C161" s="749" t="s">
        <v>2086</v>
      </c>
      <c r="D161" s="749" t="s">
        <v>1500</v>
      </c>
      <c r="E161" s="749" t="s">
        <v>2087</v>
      </c>
      <c r="F161" s="753"/>
      <c r="G161" s="753"/>
      <c r="H161" s="767">
        <v>0</v>
      </c>
      <c r="I161" s="753">
        <v>6</v>
      </c>
      <c r="J161" s="753">
        <v>444.19000000000005</v>
      </c>
      <c r="K161" s="767">
        <v>1</v>
      </c>
      <c r="L161" s="753">
        <v>6</v>
      </c>
      <c r="M161" s="754">
        <v>444.19000000000005</v>
      </c>
    </row>
    <row r="162" spans="1:13" ht="14.45" customHeight="1" x14ac:dyDescent="0.2">
      <c r="A162" s="748" t="s">
        <v>608</v>
      </c>
      <c r="B162" s="749" t="s">
        <v>1810</v>
      </c>
      <c r="C162" s="749" t="s">
        <v>1811</v>
      </c>
      <c r="D162" s="749" t="s">
        <v>689</v>
      </c>
      <c r="E162" s="749" t="s">
        <v>1812</v>
      </c>
      <c r="F162" s="753">
        <v>1</v>
      </c>
      <c r="G162" s="753">
        <v>101.72999999999999</v>
      </c>
      <c r="H162" s="767">
        <v>1</v>
      </c>
      <c r="I162" s="753"/>
      <c r="J162" s="753"/>
      <c r="K162" s="767">
        <v>0</v>
      </c>
      <c r="L162" s="753">
        <v>1</v>
      </c>
      <c r="M162" s="754">
        <v>101.72999999999999</v>
      </c>
    </row>
    <row r="163" spans="1:13" ht="14.45" customHeight="1" x14ac:dyDescent="0.2">
      <c r="A163" s="748" t="s">
        <v>608</v>
      </c>
      <c r="B163" s="749" t="s">
        <v>1810</v>
      </c>
      <c r="C163" s="749" t="s">
        <v>1813</v>
      </c>
      <c r="D163" s="749" t="s">
        <v>689</v>
      </c>
      <c r="E163" s="749" t="s">
        <v>690</v>
      </c>
      <c r="F163" s="753">
        <v>1</v>
      </c>
      <c r="G163" s="753">
        <v>207.42</v>
      </c>
      <c r="H163" s="767">
        <v>1</v>
      </c>
      <c r="I163" s="753"/>
      <c r="J163" s="753"/>
      <c r="K163" s="767">
        <v>0</v>
      </c>
      <c r="L163" s="753">
        <v>1</v>
      </c>
      <c r="M163" s="754">
        <v>207.42</v>
      </c>
    </row>
    <row r="164" spans="1:13" ht="14.45" customHeight="1" x14ac:dyDescent="0.2">
      <c r="A164" s="748" t="s">
        <v>608</v>
      </c>
      <c r="B164" s="749" t="s">
        <v>1810</v>
      </c>
      <c r="C164" s="749" t="s">
        <v>1814</v>
      </c>
      <c r="D164" s="749" t="s">
        <v>689</v>
      </c>
      <c r="E164" s="749" t="s">
        <v>691</v>
      </c>
      <c r="F164" s="753">
        <v>1</v>
      </c>
      <c r="G164" s="753">
        <v>93.860000000000014</v>
      </c>
      <c r="H164" s="767">
        <v>1</v>
      </c>
      <c r="I164" s="753"/>
      <c r="J164" s="753"/>
      <c r="K164" s="767">
        <v>0</v>
      </c>
      <c r="L164" s="753">
        <v>1</v>
      </c>
      <c r="M164" s="754">
        <v>93.860000000000014</v>
      </c>
    </row>
    <row r="165" spans="1:13" ht="14.45" customHeight="1" x14ac:dyDescent="0.2">
      <c r="A165" s="748" t="s">
        <v>608</v>
      </c>
      <c r="B165" s="749" t="s">
        <v>1810</v>
      </c>
      <c r="C165" s="749" t="s">
        <v>1815</v>
      </c>
      <c r="D165" s="749" t="s">
        <v>687</v>
      </c>
      <c r="E165" s="749" t="s">
        <v>688</v>
      </c>
      <c r="F165" s="753"/>
      <c r="G165" s="753"/>
      <c r="H165" s="767">
        <v>0</v>
      </c>
      <c r="I165" s="753">
        <v>5</v>
      </c>
      <c r="J165" s="753">
        <v>442.25</v>
      </c>
      <c r="K165" s="767">
        <v>1</v>
      </c>
      <c r="L165" s="753">
        <v>5</v>
      </c>
      <c r="M165" s="754">
        <v>442.25</v>
      </c>
    </row>
    <row r="166" spans="1:13" ht="14.45" customHeight="1" x14ac:dyDescent="0.2">
      <c r="A166" s="748" t="s">
        <v>608</v>
      </c>
      <c r="B166" s="749" t="s">
        <v>1810</v>
      </c>
      <c r="C166" s="749" t="s">
        <v>1816</v>
      </c>
      <c r="D166" s="749" t="s">
        <v>687</v>
      </c>
      <c r="E166" s="749" t="s">
        <v>688</v>
      </c>
      <c r="F166" s="753"/>
      <c r="G166" s="753"/>
      <c r="H166" s="767">
        <v>0</v>
      </c>
      <c r="I166" s="753">
        <v>3</v>
      </c>
      <c r="J166" s="753">
        <v>265.35000000000002</v>
      </c>
      <c r="K166" s="767">
        <v>1</v>
      </c>
      <c r="L166" s="753">
        <v>3</v>
      </c>
      <c r="M166" s="754">
        <v>265.35000000000002</v>
      </c>
    </row>
    <row r="167" spans="1:13" ht="14.45" customHeight="1" x14ac:dyDescent="0.2">
      <c r="A167" s="748" t="s">
        <v>608</v>
      </c>
      <c r="B167" s="749" t="s">
        <v>1821</v>
      </c>
      <c r="C167" s="749" t="s">
        <v>2088</v>
      </c>
      <c r="D167" s="749" t="s">
        <v>1823</v>
      </c>
      <c r="E167" s="749" t="s">
        <v>1330</v>
      </c>
      <c r="F167" s="753">
        <v>4</v>
      </c>
      <c r="G167" s="753">
        <v>104.6</v>
      </c>
      <c r="H167" s="767">
        <v>1</v>
      </c>
      <c r="I167" s="753"/>
      <c r="J167" s="753"/>
      <c r="K167" s="767">
        <v>0</v>
      </c>
      <c r="L167" s="753">
        <v>4</v>
      </c>
      <c r="M167" s="754">
        <v>104.6</v>
      </c>
    </row>
    <row r="168" spans="1:13" ht="14.45" customHeight="1" x14ac:dyDescent="0.2">
      <c r="A168" s="748" t="s">
        <v>608</v>
      </c>
      <c r="B168" s="749" t="s">
        <v>1821</v>
      </c>
      <c r="C168" s="749" t="s">
        <v>1824</v>
      </c>
      <c r="D168" s="749" t="s">
        <v>1823</v>
      </c>
      <c r="E168" s="749" t="s">
        <v>861</v>
      </c>
      <c r="F168" s="753">
        <v>1</v>
      </c>
      <c r="G168" s="753">
        <v>86.280000000000015</v>
      </c>
      <c r="H168" s="767">
        <v>1</v>
      </c>
      <c r="I168" s="753"/>
      <c r="J168" s="753"/>
      <c r="K168" s="767">
        <v>0</v>
      </c>
      <c r="L168" s="753">
        <v>1</v>
      </c>
      <c r="M168" s="754">
        <v>86.280000000000015</v>
      </c>
    </row>
    <row r="169" spans="1:13" ht="14.45" customHeight="1" x14ac:dyDescent="0.2">
      <c r="A169" s="748" t="s">
        <v>608</v>
      </c>
      <c r="B169" s="749" t="s">
        <v>1827</v>
      </c>
      <c r="C169" s="749" t="s">
        <v>1828</v>
      </c>
      <c r="D169" s="749" t="s">
        <v>1829</v>
      </c>
      <c r="E169" s="749" t="s">
        <v>1830</v>
      </c>
      <c r="F169" s="753"/>
      <c r="G169" s="753"/>
      <c r="H169" s="767">
        <v>0</v>
      </c>
      <c r="I169" s="753">
        <v>1</v>
      </c>
      <c r="J169" s="753">
        <v>64.859999999999985</v>
      </c>
      <c r="K169" s="767">
        <v>1</v>
      </c>
      <c r="L169" s="753">
        <v>1</v>
      </c>
      <c r="M169" s="754">
        <v>64.859999999999985</v>
      </c>
    </row>
    <row r="170" spans="1:13" ht="14.45" customHeight="1" x14ac:dyDescent="0.2">
      <c r="A170" s="748" t="s">
        <v>608</v>
      </c>
      <c r="B170" s="749" t="s">
        <v>1831</v>
      </c>
      <c r="C170" s="749" t="s">
        <v>1832</v>
      </c>
      <c r="D170" s="749" t="s">
        <v>1833</v>
      </c>
      <c r="E170" s="749" t="s">
        <v>1834</v>
      </c>
      <c r="F170" s="753"/>
      <c r="G170" s="753"/>
      <c r="H170" s="767">
        <v>0</v>
      </c>
      <c r="I170" s="753">
        <v>2</v>
      </c>
      <c r="J170" s="753">
        <v>42.53</v>
      </c>
      <c r="K170" s="767">
        <v>1</v>
      </c>
      <c r="L170" s="753">
        <v>2</v>
      </c>
      <c r="M170" s="754">
        <v>42.53</v>
      </c>
    </row>
    <row r="171" spans="1:13" ht="14.45" customHeight="1" x14ac:dyDescent="0.2">
      <c r="A171" s="748" t="s">
        <v>608</v>
      </c>
      <c r="B171" s="749" t="s">
        <v>1831</v>
      </c>
      <c r="C171" s="749" t="s">
        <v>2089</v>
      </c>
      <c r="D171" s="749" t="s">
        <v>1833</v>
      </c>
      <c r="E171" s="749" t="s">
        <v>2090</v>
      </c>
      <c r="F171" s="753"/>
      <c r="G171" s="753"/>
      <c r="H171" s="767">
        <v>0</v>
      </c>
      <c r="I171" s="753">
        <v>2</v>
      </c>
      <c r="J171" s="753">
        <v>107.88</v>
      </c>
      <c r="K171" s="767">
        <v>1</v>
      </c>
      <c r="L171" s="753">
        <v>2</v>
      </c>
      <c r="M171" s="754">
        <v>107.88</v>
      </c>
    </row>
    <row r="172" spans="1:13" ht="14.45" customHeight="1" x14ac:dyDescent="0.2">
      <c r="A172" s="748" t="s">
        <v>608</v>
      </c>
      <c r="B172" s="749" t="s">
        <v>1845</v>
      </c>
      <c r="C172" s="749" t="s">
        <v>1846</v>
      </c>
      <c r="D172" s="749" t="s">
        <v>1044</v>
      </c>
      <c r="E172" s="749" t="s">
        <v>1847</v>
      </c>
      <c r="F172" s="753"/>
      <c r="G172" s="753"/>
      <c r="H172" s="767">
        <v>0</v>
      </c>
      <c r="I172" s="753">
        <v>1</v>
      </c>
      <c r="J172" s="753">
        <v>219.57000000000002</v>
      </c>
      <c r="K172" s="767">
        <v>1</v>
      </c>
      <c r="L172" s="753">
        <v>1</v>
      </c>
      <c r="M172" s="754">
        <v>219.57000000000002</v>
      </c>
    </row>
    <row r="173" spans="1:13" ht="14.45" customHeight="1" x14ac:dyDescent="0.2">
      <c r="A173" s="748" t="s">
        <v>608</v>
      </c>
      <c r="B173" s="749" t="s">
        <v>1850</v>
      </c>
      <c r="C173" s="749" t="s">
        <v>1854</v>
      </c>
      <c r="D173" s="749" t="s">
        <v>1852</v>
      </c>
      <c r="E173" s="749" t="s">
        <v>1855</v>
      </c>
      <c r="F173" s="753"/>
      <c r="G173" s="753"/>
      <c r="H173" s="767">
        <v>0</v>
      </c>
      <c r="I173" s="753">
        <v>1</v>
      </c>
      <c r="J173" s="753">
        <v>11.839999999999998</v>
      </c>
      <c r="K173" s="767">
        <v>1</v>
      </c>
      <c r="L173" s="753">
        <v>1</v>
      </c>
      <c r="M173" s="754">
        <v>11.839999999999998</v>
      </c>
    </row>
    <row r="174" spans="1:13" ht="14.45" customHeight="1" x14ac:dyDescent="0.2">
      <c r="A174" s="748" t="s">
        <v>608</v>
      </c>
      <c r="B174" s="749" t="s">
        <v>1887</v>
      </c>
      <c r="C174" s="749" t="s">
        <v>1888</v>
      </c>
      <c r="D174" s="749" t="s">
        <v>1889</v>
      </c>
      <c r="E174" s="749" t="s">
        <v>1890</v>
      </c>
      <c r="F174" s="753"/>
      <c r="G174" s="753"/>
      <c r="H174" s="767">
        <v>0</v>
      </c>
      <c r="I174" s="753">
        <v>3</v>
      </c>
      <c r="J174" s="753">
        <v>629.51999999999987</v>
      </c>
      <c r="K174" s="767">
        <v>1</v>
      </c>
      <c r="L174" s="753">
        <v>3</v>
      </c>
      <c r="M174" s="754">
        <v>629.51999999999987</v>
      </c>
    </row>
    <row r="175" spans="1:13" ht="14.45" customHeight="1" x14ac:dyDescent="0.2">
      <c r="A175" s="748" t="s">
        <v>608</v>
      </c>
      <c r="B175" s="749" t="s">
        <v>1912</v>
      </c>
      <c r="C175" s="749" t="s">
        <v>2091</v>
      </c>
      <c r="D175" s="749" t="s">
        <v>1079</v>
      </c>
      <c r="E175" s="749" t="s">
        <v>2092</v>
      </c>
      <c r="F175" s="753"/>
      <c r="G175" s="753"/>
      <c r="H175" s="767">
        <v>0</v>
      </c>
      <c r="I175" s="753">
        <v>2</v>
      </c>
      <c r="J175" s="753">
        <v>333.52000000000004</v>
      </c>
      <c r="K175" s="767">
        <v>1</v>
      </c>
      <c r="L175" s="753">
        <v>2</v>
      </c>
      <c r="M175" s="754">
        <v>333.52000000000004</v>
      </c>
    </row>
    <row r="176" spans="1:13" ht="14.45" customHeight="1" x14ac:dyDescent="0.2">
      <c r="A176" s="748" t="s">
        <v>608</v>
      </c>
      <c r="B176" s="749" t="s">
        <v>1912</v>
      </c>
      <c r="C176" s="749" t="s">
        <v>1913</v>
      </c>
      <c r="D176" s="749" t="s">
        <v>1079</v>
      </c>
      <c r="E176" s="749" t="s">
        <v>1914</v>
      </c>
      <c r="F176" s="753"/>
      <c r="G176" s="753"/>
      <c r="H176" s="767">
        <v>0</v>
      </c>
      <c r="I176" s="753">
        <v>10</v>
      </c>
      <c r="J176" s="753">
        <v>649.3599999999999</v>
      </c>
      <c r="K176" s="767">
        <v>1</v>
      </c>
      <c r="L176" s="753">
        <v>10</v>
      </c>
      <c r="M176" s="754">
        <v>649.3599999999999</v>
      </c>
    </row>
    <row r="177" spans="1:13" ht="14.45" customHeight="1" x14ac:dyDescent="0.2">
      <c r="A177" s="748" t="s">
        <v>608</v>
      </c>
      <c r="B177" s="749" t="s">
        <v>1912</v>
      </c>
      <c r="C177" s="749" t="s">
        <v>2093</v>
      </c>
      <c r="D177" s="749" t="s">
        <v>1079</v>
      </c>
      <c r="E177" s="749" t="s">
        <v>2094</v>
      </c>
      <c r="F177" s="753"/>
      <c r="G177" s="753"/>
      <c r="H177" s="767">
        <v>0</v>
      </c>
      <c r="I177" s="753">
        <v>6</v>
      </c>
      <c r="J177" s="753">
        <v>419.4500000000001</v>
      </c>
      <c r="K177" s="767">
        <v>1</v>
      </c>
      <c r="L177" s="753">
        <v>6</v>
      </c>
      <c r="M177" s="754">
        <v>419.4500000000001</v>
      </c>
    </row>
    <row r="178" spans="1:13" ht="14.45" customHeight="1" x14ac:dyDescent="0.2">
      <c r="A178" s="748" t="s">
        <v>608</v>
      </c>
      <c r="B178" s="749" t="s">
        <v>1912</v>
      </c>
      <c r="C178" s="749" t="s">
        <v>2095</v>
      </c>
      <c r="D178" s="749" t="s">
        <v>1079</v>
      </c>
      <c r="E178" s="749" t="s">
        <v>2096</v>
      </c>
      <c r="F178" s="753"/>
      <c r="G178" s="753"/>
      <c r="H178" s="767">
        <v>0</v>
      </c>
      <c r="I178" s="753">
        <v>1</v>
      </c>
      <c r="J178" s="753">
        <v>170.34</v>
      </c>
      <c r="K178" s="767">
        <v>1</v>
      </c>
      <c r="L178" s="753">
        <v>1</v>
      </c>
      <c r="M178" s="754">
        <v>170.34</v>
      </c>
    </row>
    <row r="179" spans="1:13" ht="14.45" customHeight="1" x14ac:dyDescent="0.2">
      <c r="A179" s="748" t="s">
        <v>608</v>
      </c>
      <c r="B179" s="749" t="s">
        <v>2097</v>
      </c>
      <c r="C179" s="749" t="s">
        <v>2098</v>
      </c>
      <c r="D179" s="749" t="s">
        <v>2099</v>
      </c>
      <c r="E179" s="749" t="s">
        <v>2100</v>
      </c>
      <c r="F179" s="753">
        <v>60</v>
      </c>
      <c r="G179" s="753">
        <v>2176.5</v>
      </c>
      <c r="H179" s="767">
        <v>1</v>
      </c>
      <c r="I179" s="753"/>
      <c r="J179" s="753"/>
      <c r="K179" s="767">
        <v>0</v>
      </c>
      <c r="L179" s="753">
        <v>60</v>
      </c>
      <c r="M179" s="754">
        <v>2176.5</v>
      </c>
    </row>
    <row r="180" spans="1:13" ht="14.45" customHeight="1" x14ac:dyDescent="0.2">
      <c r="A180" s="748" t="s">
        <v>608</v>
      </c>
      <c r="B180" s="749" t="s">
        <v>2097</v>
      </c>
      <c r="C180" s="749" t="s">
        <v>2101</v>
      </c>
      <c r="D180" s="749" t="s">
        <v>2102</v>
      </c>
      <c r="E180" s="749" t="s">
        <v>2103</v>
      </c>
      <c r="F180" s="753"/>
      <c r="G180" s="753"/>
      <c r="H180" s="767">
        <v>0</v>
      </c>
      <c r="I180" s="753">
        <v>17</v>
      </c>
      <c r="J180" s="753">
        <v>5342.59</v>
      </c>
      <c r="K180" s="767">
        <v>1</v>
      </c>
      <c r="L180" s="753">
        <v>17</v>
      </c>
      <c r="M180" s="754">
        <v>5342.59</v>
      </c>
    </row>
    <row r="181" spans="1:13" ht="14.45" customHeight="1" x14ac:dyDescent="0.2">
      <c r="A181" s="748" t="s">
        <v>608</v>
      </c>
      <c r="B181" s="749" t="s">
        <v>1915</v>
      </c>
      <c r="C181" s="749" t="s">
        <v>2104</v>
      </c>
      <c r="D181" s="749" t="s">
        <v>1917</v>
      </c>
      <c r="E181" s="749" t="s">
        <v>2105</v>
      </c>
      <c r="F181" s="753"/>
      <c r="G181" s="753"/>
      <c r="H181" s="767">
        <v>0</v>
      </c>
      <c r="I181" s="753">
        <v>1</v>
      </c>
      <c r="J181" s="753">
        <v>99.37</v>
      </c>
      <c r="K181" s="767">
        <v>1</v>
      </c>
      <c r="L181" s="753">
        <v>1</v>
      </c>
      <c r="M181" s="754">
        <v>99.37</v>
      </c>
    </row>
    <row r="182" spans="1:13" ht="14.45" customHeight="1" x14ac:dyDescent="0.2">
      <c r="A182" s="748" t="s">
        <v>608</v>
      </c>
      <c r="B182" s="749" t="s">
        <v>1915</v>
      </c>
      <c r="C182" s="749" t="s">
        <v>2106</v>
      </c>
      <c r="D182" s="749" t="s">
        <v>1920</v>
      </c>
      <c r="E182" s="749" t="s">
        <v>2107</v>
      </c>
      <c r="F182" s="753"/>
      <c r="G182" s="753"/>
      <c r="H182" s="767">
        <v>0</v>
      </c>
      <c r="I182" s="753">
        <v>1</v>
      </c>
      <c r="J182" s="753">
        <v>92.77000000000001</v>
      </c>
      <c r="K182" s="767">
        <v>1</v>
      </c>
      <c r="L182" s="753">
        <v>1</v>
      </c>
      <c r="M182" s="754">
        <v>92.77000000000001</v>
      </c>
    </row>
    <row r="183" spans="1:13" ht="14.45" customHeight="1" x14ac:dyDescent="0.2">
      <c r="A183" s="748" t="s">
        <v>608</v>
      </c>
      <c r="B183" s="749" t="s">
        <v>1915</v>
      </c>
      <c r="C183" s="749" t="s">
        <v>1919</v>
      </c>
      <c r="D183" s="749" t="s">
        <v>1920</v>
      </c>
      <c r="E183" s="749" t="s">
        <v>1921</v>
      </c>
      <c r="F183" s="753"/>
      <c r="G183" s="753"/>
      <c r="H183" s="767">
        <v>0</v>
      </c>
      <c r="I183" s="753">
        <v>2</v>
      </c>
      <c r="J183" s="753">
        <v>98.760000000000019</v>
      </c>
      <c r="K183" s="767">
        <v>1</v>
      </c>
      <c r="L183" s="753">
        <v>2</v>
      </c>
      <c r="M183" s="754">
        <v>98.760000000000019</v>
      </c>
    </row>
    <row r="184" spans="1:13" ht="14.45" customHeight="1" x14ac:dyDescent="0.2">
      <c r="A184" s="748" t="s">
        <v>608</v>
      </c>
      <c r="B184" s="749" t="s">
        <v>1915</v>
      </c>
      <c r="C184" s="749" t="s">
        <v>1922</v>
      </c>
      <c r="D184" s="749" t="s">
        <v>1920</v>
      </c>
      <c r="E184" s="749" t="s">
        <v>1923</v>
      </c>
      <c r="F184" s="753"/>
      <c r="G184" s="753"/>
      <c r="H184" s="767">
        <v>0</v>
      </c>
      <c r="I184" s="753">
        <v>5</v>
      </c>
      <c r="J184" s="753">
        <v>313.27</v>
      </c>
      <c r="K184" s="767">
        <v>1</v>
      </c>
      <c r="L184" s="753">
        <v>5</v>
      </c>
      <c r="M184" s="754">
        <v>313.27</v>
      </c>
    </row>
    <row r="185" spans="1:13" ht="14.45" customHeight="1" x14ac:dyDescent="0.2">
      <c r="A185" s="748" t="s">
        <v>608</v>
      </c>
      <c r="B185" s="749" t="s">
        <v>1930</v>
      </c>
      <c r="C185" s="749" t="s">
        <v>1931</v>
      </c>
      <c r="D185" s="749" t="s">
        <v>1207</v>
      </c>
      <c r="E185" s="749" t="s">
        <v>1932</v>
      </c>
      <c r="F185" s="753"/>
      <c r="G185" s="753"/>
      <c r="H185" s="767">
        <v>0</v>
      </c>
      <c r="I185" s="753">
        <v>1</v>
      </c>
      <c r="J185" s="753">
        <v>167.54</v>
      </c>
      <c r="K185" s="767">
        <v>1</v>
      </c>
      <c r="L185" s="753">
        <v>1</v>
      </c>
      <c r="M185" s="754">
        <v>167.54</v>
      </c>
    </row>
    <row r="186" spans="1:13" ht="14.45" customHeight="1" x14ac:dyDescent="0.2">
      <c r="A186" s="748" t="s">
        <v>608</v>
      </c>
      <c r="B186" s="749" t="s">
        <v>1930</v>
      </c>
      <c r="C186" s="749" t="s">
        <v>1933</v>
      </c>
      <c r="D186" s="749" t="s">
        <v>1207</v>
      </c>
      <c r="E186" s="749" t="s">
        <v>1934</v>
      </c>
      <c r="F186" s="753"/>
      <c r="G186" s="753"/>
      <c r="H186" s="767">
        <v>0</v>
      </c>
      <c r="I186" s="753">
        <v>2</v>
      </c>
      <c r="J186" s="753">
        <v>229.85999999999999</v>
      </c>
      <c r="K186" s="767">
        <v>1</v>
      </c>
      <c r="L186" s="753">
        <v>2</v>
      </c>
      <c r="M186" s="754">
        <v>229.85999999999999</v>
      </c>
    </row>
    <row r="187" spans="1:13" ht="14.45" customHeight="1" x14ac:dyDescent="0.2">
      <c r="A187" s="748" t="s">
        <v>608</v>
      </c>
      <c r="B187" s="749" t="s">
        <v>1938</v>
      </c>
      <c r="C187" s="749" t="s">
        <v>1939</v>
      </c>
      <c r="D187" s="749" t="s">
        <v>1940</v>
      </c>
      <c r="E187" s="749" t="s">
        <v>1941</v>
      </c>
      <c r="F187" s="753"/>
      <c r="G187" s="753"/>
      <c r="H187" s="767">
        <v>0</v>
      </c>
      <c r="I187" s="753">
        <v>12</v>
      </c>
      <c r="J187" s="753">
        <v>5507.6999999999989</v>
      </c>
      <c r="K187" s="767">
        <v>1</v>
      </c>
      <c r="L187" s="753">
        <v>12</v>
      </c>
      <c r="M187" s="754">
        <v>5507.6999999999989</v>
      </c>
    </row>
    <row r="188" spans="1:13" ht="14.45" customHeight="1" x14ac:dyDescent="0.2">
      <c r="A188" s="748" t="s">
        <v>608</v>
      </c>
      <c r="B188" s="749" t="s">
        <v>1950</v>
      </c>
      <c r="C188" s="749" t="s">
        <v>2108</v>
      </c>
      <c r="D188" s="749" t="s">
        <v>1952</v>
      </c>
      <c r="E188" s="749" t="s">
        <v>2109</v>
      </c>
      <c r="F188" s="753"/>
      <c r="G188" s="753"/>
      <c r="H188" s="767">
        <v>0</v>
      </c>
      <c r="I188" s="753">
        <v>4</v>
      </c>
      <c r="J188" s="753">
        <v>2156</v>
      </c>
      <c r="K188" s="767">
        <v>1</v>
      </c>
      <c r="L188" s="753">
        <v>4</v>
      </c>
      <c r="M188" s="754">
        <v>2156</v>
      </c>
    </row>
    <row r="189" spans="1:13" ht="14.45" customHeight="1" x14ac:dyDescent="0.2">
      <c r="A189" s="748" t="s">
        <v>608</v>
      </c>
      <c r="B189" s="749" t="s">
        <v>1950</v>
      </c>
      <c r="C189" s="749" t="s">
        <v>1951</v>
      </c>
      <c r="D189" s="749" t="s">
        <v>1952</v>
      </c>
      <c r="E189" s="749" t="s">
        <v>1953</v>
      </c>
      <c r="F189" s="753"/>
      <c r="G189" s="753"/>
      <c r="H189" s="767">
        <v>0</v>
      </c>
      <c r="I189" s="753">
        <v>13</v>
      </c>
      <c r="J189" s="753">
        <v>14394.23</v>
      </c>
      <c r="K189" s="767">
        <v>1</v>
      </c>
      <c r="L189" s="753">
        <v>13</v>
      </c>
      <c r="M189" s="754">
        <v>14394.23</v>
      </c>
    </row>
    <row r="190" spans="1:13" ht="14.45" customHeight="1" x14ac:dyDescent="0.2">
      <c r="A190" s="748" t="s">
        <v>608</v>
      </c>
      <c r="B190" s="749" t="s">
        <v>2110</v>
      </c>
      <c r="C190" s="749" t="s">
        <v>2111</v>
      </c>
      <c r="D190" s="749" t="s">
        <v>2112</v>
      </c>
      <c r="E190" s="749" t="s">
        <v>2113</v>
      </c>
      <c r="F190" s="753"/>
      <c r="G190" s="753"/>
      <c r="H190" s="767">
        <v>0</v>
      </c>
      <c r="I190" s="753">
        <v>1</v>
      </c>
      <c r="J190" s="753">
        <v>77.800000000000011</v>
      </c>
      <c r="K190" s="767">
        <v>1</v>
      </c>
      <c r="L190" s="753">
        <v>1</v>
      </c>
      <c r="M190" s="754">
        <v>77.800000000000011</v>
      </c>
    </row>
    <row r="191" spans="1:13" ht="14.45" customHeight="1" x14ac:dyDescent="0.2">
      <c r="A191" s="748" t="s">
        <v>608</v>
      </c>
      <c r="B191" s="749" t="s">
        <v>2114</v>
      </c>
      <c r="C191" s="749" t="s">
        <v>2115</v>
      </c>
      <c r="D191" s="749" t="s">
        <v>2116</v>
      </c>
      <c r="E191" s="749" t="s">
        <v>2117</v>
      </c>
      <c r="F191" s="753"/>
      <c r="G191" s="753"/>
      <c r="H191" s="767">
        <v>0</v>
      </c>
      <c r="I191" s="753">
        <v>1</v>
      </c>
      <c r="J191" s="753">
        <v>919.95</v>
      </c>
      <c r="K191" s="767">
        <v>1</v>
      </c>
      <c r="L191" s="753">
        <v>1</v>
      </c>
      <c r="M191" s="754">
        <v>919.95</v>
      </c>
    </row>
    <row r="192" spans="1:13" ht="14.45" customHeight="1" x14ac:dyDescent="0.2">
      <c r="A192" s="748" t="s">
        <v>608</v>
      </c>
      <c r="B192" s="749" t="s">
        <v>1958</v>
      </c>
      <c r="C192" s="749" t="s">
        <v>1959</v>
      </c>
      <c r="D192" s="749" t="s">
        <v>1203</v>
      </c>
      <c r="E192" s="749" t="s">
        <v>1960</v>
      </c>
      <c r="F192" s="753"/>
      <c r="G192" s="753"/>
      <c r="H192" s="767">
        <v>0</v>
      </c>
      <c r="I192" s="753">
        <v>1</v>
      </c>
      <c r="J192" s="753">
        <v>320.32</v>
      </c>
      <c r="K192" s="767">
        <v>1</v>
      </c>
      <c r="L192" s="753">
        <v>1</v>
      </c>
      <c r="M192" s="754">
        <v>320.32</v>
      </c>
    </row>
    <row r="193" spans="1:13" ht="14.45" customHeight="1" x14ac:dyDescent="0.2">
      <c r="A193" s="748" t="s">
        <v>608</v>
      </c>
      <c r="B193" s="749" t="s">
        <v>1961</v>
      </c>
      <c r="C193" s="749" t="s">
        <v>1962</v>
      </c>
      <c r="D193" s="749" t="s">
        <v>1963</v>
      </c>
      <c r="E193" s="749" t="s">
        <v>1964</v>
      </c>
      <c r="F193" s="753"/>
      <c r="G193" s="753"/>
      <c r="H193" s="767">
        <v>0</v>
      </c>
      <c r="I193" s="753">
        <v>10</v>
      </c>
      <c r="J193" s="753">
        <v>333.89999999999992</v>
      </c>
      <c r="K193" s="767">
        <v>1</v>
      </c>
      <c r="L193" s="753">
        <v>10</v>
      </c>
      <c r="M193" s="754">
        <v>333.89999999999992</v>
      </c>
    </row>
    <row r="194" spans="1:13" ht="14.45" customHeight="1" x14ac:dyDescent="0.2">
      <c r="A194" s="748" t="s">
        <v>608</v>
      </c>
      <c r="B194" s="749" t="s">
        <v>1961</v>
      </c>
      <c r="C194" s="749" t="s">
        <v>1965</v>
      </c>
      <c r="D194" s="749" t="s">
        <v>1963</v>
      </c>
      <c r="E194" s="749" t="s">
        <v>1966</v>
      </c>
      <c r="F194" s="753"/>
      <c r="G194" s="753"/>
      <c r="H194" s="767">
        <v>0</v>
      </c>
      <c r="I194" s="753">
        <v>83</v>
      </c>
      <c r="J194" s="753">
        <v>4389.0400000000009</v>
      </c>
      <c r="K194" s="767">
        <v>1</v>
      </c>
      <c r="L194" s="753">
        <v>83</v>
      </c>
      <c r="M194" s="754">
        <v>4389.0400000000009</v>
      </c>
    </row>
    <row r="195" spans="1:13" ht="14.45" customHeight="1" x14ac:dyDescent="0.2">
      <c r="A195" s="748" t="s">
        <v>608</v>
      </c>
      <c r="B195" s="749" t="s">
        <v>1967</v>
      </c>
      <c r="C195" s="749" t="s">
        <v>1968</v>
      </c>
      <c r="D195" s="749" t="s">
        <v>1969</v>
      </c>
      <c r="E195" s="749" t="s">
        <v>1970</v>
      </c>
      <c r="F195" s="753"/>
      <c r="G195" s="753"/>
      <c r="H195" s="767">
        <v>0</v>
      </c>
      <c r="I195" s="753">
        <v>3.7</v>
      </c>
      <c r="J195" s="753">
        <v>1365.1889999999999</v>
      </c>
      <c r="K195" s="767">
        <v>1</v>
      </c>
      <c r="L195" s="753">
        <v>3.7</v>
      </c>
      <c r="M195" s="754">
        <v>1365.1889999999999</v>
      </c>
    </row>
    <row r="196" spans="1:13" ht="14.45" customHeight="1" x14ac:dyDescent="0.2">
      <c r="A196" s="748" t="s">
        <v>608</v>
      </c>
      <c r="B196" s="749" t="s">
        <v>1977</v>
      </c>
      <c r="C196" s="749" t="s">
        <v>1978</v>
      </c>
      <c r="D196" s="749" t="s">
        <v>1979</v>
      </c>
      <c r="E196" s="749" t="s">
        <v>1980</v>
      </c>
      <c r="F196" s="753"/>
      <c r="G196" s="753"/>
      <c r="H196" s="767">
        <v>0</v>
      </c>
      <c r="I196" s="753">
        <v>14.2</v>
      </c>
      <c r="J196" s="753">
        <v>2342.6899999999996</v>
      </c>
      <c r="K196" s="767">
        <v>1</v>
      </c>
      <c r="L196" s="753">
        <v>14.2</v>
      </c>
      <c r="M196" s="754">
        <v>2342.6899999999996</v>
      </c>
    </row>
    <row r="197" spans="1:13" ht="14.45" customHeight="1" x14ac:dyDescent="0.2">
      <c r="A197" s="748" t="s">
        <v>608</v>
      </c>
      <c r="B197" s="749" t="s">
        <v>1977</v>
      </c>
      <c r="C197" s="749" t="s">
        <v>2118</v>
      </c>
      <c r="D197" s="749" t="s">
        <v>1979</v>
      </c>
      <c r="E197" s="749" t="s">
        <v>2119</v>
      </c>
      <c r="F197" s="753"/>
      <c r="G197" s="753"/>
      <c r="H197" s="767">
        <v>0</v>
      </c>
      <c r="I197" s="753">
        <v>1.7</v>
      </c>
      <c r="J197" s="753">
        <v>1300.3130000000001</v>
      </c>
      <c r="K197" s="767">
        <v>1</v>
      </c>
      <c r="L197" s="753">
        <v>1.7</v>
      </c>
      <c r="M197" s="754">
        <v>1300.3130000000001</v>
      </c>
    </row>
    <row r="198" spans="1:13" ht="14.45" customHeight="1" x14ac:dyDescent="0.2">
      <c r="A198" s="748" t="s">
        <v>608</v>
      </c>
      <c r="B198" s="749" t="s">
        <v>2120</v>
      </c>
      <c r="C198" s="749" t="s">
        <v>2121</v>
      </c>
      <c r="D198" s="749" t="s">
        <v>2122</v>
      </c>
      <c r="E198" s="749" t="s">
        <v>2123</v>
      </c>
      <c r="F198" s="753"/>
      <c r="G198" s="753"/>
      <c r="H198" s="767">
        <v>0</v>
      </c>
      <c r="I198" s="753">
        <v>1</v>
      </c>
      <c r="J198" s="753">
        <v>533.58000000000015</v>
      </c>
      <c r="K198" s="767">
        <v>1</v>
      </c>
      <c r="L198" s="753">
        <v>1</v>
      </c>
      <c r="M198" s="754">
        <v>533.58000000000015</v>
      </c>
    </row>
    <row r="199" spans="1:13" ht="14.45" customHeight="1" x14ac:dyDescent="0.2">
      <c r="A199" s="748" t="s">
        <v>608</v>
      </c>
      <c r="B199" s="749" t="s">
        <v>2124</v>
      </c>
      <c r="C199" s="749" t="s">
        <v>2125</v>
      </c>
      <c r="D199" s="749" t="s">
        <v>2126</v>
      </c>
      <c r="E199" s="749" t="s">
        <v>2127</v>
      </c>
      <c r="F199" s="753"/>
      <c r="G199" s="753"/>
      <c r="H199" s="767">
        <v>0</v>
      </c>
      <c r="I199" s="753">
        <v>10</v>
      </c>
      <c r="J199" s="753">
        <v>7150</v>
      </c>
      <c r="K199" s="767">
        <v>1</v>
      </c>
      <c r="L199" s="753">
        <v>10</v>
      </c>
      <c r="M199" s="754">
        <v>7150</v>
      </c>
    </row>
    <row r="200" spans="1:13" ht="14.45" customHeight="1" x14ac:dyDescent="0.2">
      <c r="A200" s="748" t="s">
        <v>608</v>
      </c>
      <c r="B200" s="749" t="s">
        <v>2128</v>
      </c>
      <c r="C200" s="749" t="s">
        <v>2129</v>
      </c>
      <c r="D200" s="749" t="s">
        <v>2130</v>
      </c>
      <c r="E200" s="749" t="s">
        <v>2131</v>
      </c>
      <c r="F200" s="753"/>
      <c r="G200" s="753"/>
      <c r="H200" s="767">
        <v>0</v>
      </c>
      <c r="I200" s="753">
        <v>128</v>
      </c>
      <c r="J200" s="753">
        <v>87565.937807093782</v>
      </c>
      <c r="K200" s="767">
        <v>1</v>
      </c>
      <c r="L200" s="753">
        <v>128</v>
      </c>
      <c r="M200" s="754">
        <v>87565.937807093782</v>
      </c>
    </row>
    <row r="201" spans="1:13" ht="14.45" customHeight="1" x14ac:dyDescent="0.2">
      <c r="A201" s="748" t="s">
        <v>608</v>
      </c>
      <c r="B201" s="749" t="s">
        <v>2128</v>
      </c>
      <c r="C201" s="749" t="s">
        <v>2132</v>
      </c>
      <c r="D201" s="749" t="s">
        <v>2130</v>
      </c>
      <c r="E201" s="749" t="s">
        <v>2133</v>
      </c>
      <c r="F201" s="753"/>
      <c r="G201" s="753"/>
      <c r="H201" s="767">
        <v>0</v>
      </c>
      <c r="I201" s="753">
        <v>52</v>
      </c>
      <c r="J201" s="753">
        <v>7682.0199999999986</v>
      </c>
      <c r="K201" s="767">
        <v>1</v>
      </c>
      <c r="L201" s="753">
        <v>52</v>
      </c>
      <c r="M201" s="754">
        <v>7682.0199999999986</v>
      </c>
    </row>
    <row r="202" spans="1:13" ht="14.45" customHeight="1" x14ac:dyDescent="0.2">
      <c r="A202" s="748" t="s">
        <v>608</v>
      </c>
      <c r="B202" s="749" t="s">
        <v>1987</v>
      </c>
      <c r="C202" s="749" t="s">
        <v>2134</v>
      </c>
      <c r="D202" s="749" t="s">
        <v>1464</v>
      </c>
      <c r="E202" s="749" t="s">
        <v>2135</v>
      </c>
      <c r="F202" s="753">
        <v>2</v>
      </c>
      <c r="G202" s="753">
        <v>1683</v>
      </c>
      <c r="H202" s="767">
        <v>1</v>
      </c>
      <c r="I202" s="753"/>
      <c r="J202" s="753"/>
      <c r="K202" s="767">
        <v>0</v>
      </c>
      <c r="L202" s="753">
        <v>2</v>
      </c>
      <c r="M202" s="754">
        <v>1683</v>
      </c>
    </row>
    <row r="203" spans="1:13" ht="14.45" customHeight="1" x14ac:dyDescent="0.2">
      <c r="A203" s="748" t="s">
        <v>608</v>
      </c>
      <c r="B203" s="749" t="s">
        <v>1987</v>
      </c>
      <c r="C203" s="749" t="s">
        <v>1988</v>
      </c>
      <c r="D203" s="749" t="s">
        <v>1051</v>
      </c>
      <c r="E203" s="749" t="s">
        <v>1989</v>
      </c>
      <c r="F203" s="753"/>
      <c r="G203" s="753"/>
      <c r="H203" s="767">
        <v>0</v>
      </c>
      <c r="I203" s="753">
        <v>13</v>
      </c>
      <c r="J203" s="753">
        <v>1538.24</v>
      </c>
      <c r="K203" s="767">
        <v>1</v>
      </c>
      <c r="L203" s="753">
        <v>13</v>
      </c>
      <c r="M203" s="754">
        <v>1538.24</v>
      </c>
    </row>
    <row r="204" spans="1:13" ht="14.45" customHeight="1" x14ac:dyDescent="0.2">
      <c r="A204" s="748" t="s">
        <v>608</v>
      </c>
      <c r="B204" s="749" t="s">
        <v>1987</v>
      </c>
      <c r="C204" s="749" t="s">
        <v>2136</v>
      </c>
      <c r="D204" s="749" t="s">
        <v>1051</v>
      </c>
      <c r="E204" s="749" t="s">
        <v>2137</v>
      </c>
      <c r="F204" s="753"/>
      <c r="G204" s="753"/>
      <c r="H204" s="767">
        <v>0</v>
      </c>
      <c r="I204" s="753">
        <v>68</v>
      </c>
      <c r="J204" s="753">
        <v>50476.160000000003</v>
      </c>
      <c r="K204" s="767">
        <v>1</v>
      </c>
      <c r="L204" s="753">
        <v>68</v>
      </c>
      <c r="M204" s="754">
        <v>50476.160000000003</v>
      </c>
    </row>
    <row r="205" spans="1:13" ht="14.45" customHeight="1" x14ac:dyDescent="0.2">
      <c r="A205" s="748" t="s">
        <v>608</v>
      </c>
      <c r="B205" s="749" t="s">
        <v>1987</v>
      </c>
      <c r="C205" s="749" t="s">
        <v>2138</v>
      </c>
      <c r="D205" s="749" t="s">
        <v>1051</v>
      </c>
      <c r="E205" s="749" t="s">
        <v>2135</v>
      </c>
      <c r="F205" s="753"/>
      <c r="G205" s="753"/>
      <c r="H205" s="767">
        <v>0</v>
      </c>
      <c r="I205" s="753">
        <v>52</v>
      </c>
      <c r="J205" s="753">
        <v>33501.599999999999</v>
      </c>
      <c r="K205" s="767">
        <v>1</v>
      </c>
      <c r="L205" s="753">
        <v>52</v>
      </c>
      <c r="M205" s="754">
        <v>33501.599999999999</v>
      </c>
    </row>
    <row r="206" spans="1:13" ht="14.45" customHeight="1" x14ac:dyDescent="0.2">
      <c r="A206" s="748" t="s">
        <v>608</v>
      </c>
      <c r="B206" s="749" t="s">
        <v>2139</v>
      </c>
      <c r="C206" s="749" t="s">
        <v>2140</v>
      </c>
      <c r="D206" s="749" t="s">
        <v>2141</v>
      </c>
      <c r="E206" s="749" t="s">
        <v>2142</v>
      </c>
      <c r="F206" s="753"/>
      <c r="G206" s="753"/>
      <c r="H206" s="767">
        <v>0</v>
      </c>
      <c r="I206" s="753">
        <v>6</v>
      </c>
      <c r="J206" s="753">
        <v>660</v>
      </c>
      <c r="K206" s="767">
        <v>1</v>
      </c>
      <c r="L206" s="753">
        <v>6</v>
      </c>
      <c r="M206" s="754">
        <v>660</v>
      </c>
    </row>
    <row r="207" spans="1:13" ht="14.45" customHeight="1" x14ac:dyDescent="0.2">
      <c r="A207" s="748" t="s">
        <v>608</v>
      </c>
      <c r="B207" s="749" t="s">
        <v>1994</v>
      </c>
      <c r="C207" s="749" t="s">
        <v>1995</v>
      </c>
      <c r="D207" s="749" t="s">
        <v>1996</v>
      </c>
      <c r="E207" s="749" t="s">
        <v>984</v>
      </c>
      <c r="F207" s="753">
        <v>1</v>
      </c>
      <c r="G207" s="753">
        <v>73.039999999999992</v>
      </c>
      <c r="H207" s="767">
        <v>1</v>
      </c>
      <c r="I207" s="753"/>
      <c r="J207" s="753"/>
      <c r="K207" s="767">
        <v>0</v>
      </c>
      <c r="L207" s="753">
        <v>1</v>
      </c>
      <c r="M207" s="754">
        <v>73.039999999999992</v>
      </c>
    </row>
    <row r="208" spans="1:13" ht="14.45" customHeight="1" x14ac:dyDescent="0.2">
      <c r="A208" s="748" t="s">
        <v>608</v>
      </c>
      <c r="B208" s="749" t="s">
        <v>1994</v>
      </c>
      <c r="C208" s="749" t="s">
        <v>1997</v>
      </c>
      <c r="D208" s="749" t="s">
        <v>1018</v>
      </c>
      <c r="E208" s="749" t="s">
        <v>1022</v>
      </c>
      <c r="F208" s="753"/>
      <c r="G208" s="753"/>
      <c r="H208" s="767">
        <v>0</v>
      </c>
      <c r="I208" s="753">
        <v>7</v>
      </c>
      <c r="J208" s="753">
        <v>236.39000000000001</v>
      </c>
      <c r="K208" s="767">
        <v>1</v>
      </c>
      <c r="L208" s="753">
        <v>7</v>
      </c>
      <c r="M208" s="754">
        <v>236.39000000000001</v>
      </c>
    </row>
    <row r="209" spans="1:13" ht="14.45" customHeight="1" x14ac:dyDescent="0.2">
      <c r="A209" s="748" t="s">
        <v>608</v>
      </c>
      <c r="B209" s="749" t="s">
        <v>1994</v>
      </c>
      <c r="C209" s="749" t="s">
        <v>2000</v>
      </c>
      <c r="D209" s="749" t="s">
        <v>1018</v>
      </c>
      <c r="E209" s="749" t="s">
        <v>2001</v>
      </c>
      <c r="F209" s="753"/>
      <c r="G209" s="753"/>
      <c r="H209" s="767">
        <v>0</v>
      </c>
      <c r="I209" s="753">
        <v>203</v>
      </c>
      <c r="J209" s="753">
        <v>10279.92</v>
      </c>
      <c r="K209" s="767">
        <v>1</v>
      </c>
      <c r="L209" s="753">
        <v>203</v>
      </c>
      <c r="M209" s="754">
        <v>10279.92</v>
      </c>
    </row>
    <row r="210" spans="1:13" ht="14.45" customHeight="1" x14ac:dyDescent="0.2">
      <c r="A210" s="748" t="s">
        <v>608</v>
      </c>
      <c r="B210" s="749" t="s">
        <v>2002</v>
      </c>
      <c r="C210" s="749" t="s">
        <v>2003</v>
      </c>
      <c r="D210" s="749" t="s">
        <v>2004</v>
      </c>
      <c r="E210" s="749" t="s">
        <v>2005</v>
      </c>
      <c r="F210" s="753"/>
      <c r="G210" s="753"/>
      <c r="H210" s="767">
        <v>0</v>
      </c>
      <c r="I210" s="753">
        <v>26</v>
      </c>
      <c r="J210" s="753">
        <v>5863</v>
      </c>
      <c r="K210" s="767">
        <v>1</v>
      </c>
      <c r="L210" s="753">
        <v>26</v>
      </c>
      <c r="M210" s="754">
        <v>5863</v>
      </c>
    </row>
    <row r="211" spans="1:13" ht="14.45" customHeight="1" x14ac:dyDescent="0.2">
      <c r="A211" s="748" t="s">
        <v>608</v>
      </c>
      <c r="B211" s="749" t="s">
        <v>2143</v>
      </c>
      <c r="C211" s="749" t="s">
        <v>2144</v>
      </c>
      <c r="D211" s="749" t="s">
        <v>2145</v>
      </c>
      <c r="E211" s="749" t="s">
        <v>2146</v>
      </c>
      <c r="F211" s="753"/>
      <c r="G211" s="753"/>
      <c r="H211" s="767">
        <v>0</v>
      </c>
      <c r="I211" s="753">
        <v>1</v>
      </c>
      <c r="J211" s="753">
        <v>504.30000000000024</v>
      </c>
      <c r="K211" s="767">
        <v>1</v>
      </c>
      <c r="L211" s="753">
        <v>1</v>
      </c>
      <c r="M211" s="754">
        <v>504.30000000000024</v>
      </c>
    </row>
    <row r="212" spans="1:13" ht="14.45" customHeight="1" x14ac:dyDescent="0.2">
      <c r="A212" s="748" t="s">
        <v>608</v>
      </c>
      <c r="B212" s="749" t="s">
        <v>2143</v>
      </c>
      <c r="C212" s="749" t="s">
        <v>2147</v>
      </c>
      <c r="D212" s="749" t="s">
        <v>2148</v>
      </c>
      <c r="E212" s="749" t="s">
        <v>2149</v>
      </c>
      <c r="F212" s="753"/>
      <c r="G212" s="753"/>
      <c r="H212" s="767">
        <v>0</v>
      </c>
      <c r="I212" s="753">
        <v>2</v>
      </c>
      <c r="J212" s="753">
        <v>250.78</v>
      </c>
      <c r="K212" s="767">
        <v>1</v>
      </c>
      <c r="L212" s="753">
        <v>2</v>
      </c>
      <c r="M212" s="754">
        <v>250.78</v>
      </c>
    </row>
    <row r="213" spans="1:13" ht="14.45" customHeight="1" x14ac:dyDescent="0.2">
      <c r="A213" s="748" t="s">
        <v>608</v>
      </c>
      <c r="B213" s="749" t="s">
        <v>2143</v>
      </c>
      <c r="C213" s="749" t="s">
        <v>2150</v>
      </c>
      <c r="D213" s="749" t="s">
        <v>2151</v>
      </c>
      <c r="E213" s="749" t="s">
        <v>2152</v>
      </c>
      <c r="F213" s="753"/>
      <c r="G213" s="753"/>
      <c r="H213" s="767">
        <v>0</v>
      </c>
      <c r="I213" s="753">
        <v>3</v>
      </c>
      <c r="J213" s="753">
        <v>175.03</v>
      </c>
      <c r="K213" s="767">
        <v>1</v>
      </c>
      <c r="L213" s="753">
        <v>3</v>
      </c>
      <c r="M213" s="754">
        <v>175.03</v>
      </c>
    </row>
    <row r="214" spans="1:13" ht="14.45" customHeight="1" x14ac:dyDescent="0.2">
      <c r="A214" s="748" t="s">
        <v>608</v>
      </c>
      <c r="B214" s="749" t="s">
        <v>2153</v>
      </c>
      <c r="C214" s="749" t="s">
        <v>2154</v>
      </c>
      <c r="D214" s="749" t="s">
        <v>1460</v>
      </c>
      <c r="E214" s="749" t="s">
        <v>1461</v>
      </c>
      <c r="F214" s="753">
        <v>1</v>
      </c>
      <c r="G214" s="753">
        <v>1415.95</v>
      </c>
      <c r="H214" s="767">
        <v>1</v>
      </c>
      <c r="I214" s="753"/>
      <c r="J214" s="753"/>
      <c r="K214" s="767">
        <v>0</v>
      </c>
      <c r="L214" s="753">
        <v>1</v>
      </c>
      <c r="M214" s="754">
        <v>1415.95</v>
      </c>
    </row>
    <row r="215" spans="1:13" ht="14.45" customHeight="1" x14ac:dyDescent="0.2">
      <c r="A215" s="748" t="s">
        <v>608</v>
      </c>
      <c r="B215" s="749" t="s">
        <v>2155</v>
      </c>
      <c r="C215" s="749" t="s">
        <v>2156</v>
      </c>
      <c r="D215" s="749" t="s">
        <v>2157</v>
      </c>
      <c r="E215" s="749" t="s">
        <v>2158</v>
      </c>
      <c r="F215" s="753"/>
      <c r="G215" s="753"/>
      <c r="H215" s="767">
        <v>0</v>
      </c>
      <c r="I215" s="753">
        <v>1</v>
      </c>
      <c r="J215" s="753">
        <v>47.189999999999991</v>
      </c>
      <c r="K215" s="767">
        <v>1</v>
      </c>
      <c r="L215" s="753">
        <v>1</v>
      </c>
      <c r="M215" s="754">
        <v>47.189999999999991</v>
      </c>
    </row>
    <row r="216" spans="1:13" ht="14.45" customHeight="1" x14ac:dyDescent="0.2">
      <c r="A216" s="748" t="s">
        <v>608</v>
      </c>
      <c r="B216" s="749" t="s">
        <v>2021</v>
      </c>
      <c r="C216" s="749" t="s">
        <v>2022</v>
      </c>
      <c r="D216" s="749" t="s">
        <v>2023</v>
      </c>
      <c r="E216" s="749" t="s">
        <v>2024</v>
      </c>
      <c r="F216" s="753"/>
      <c r="G216" s="753"/>
      <c r="H216" s="767">
        <v>0</v>
      </c>
      <c r="I216" s="753">
        <v>4</v>
      </c>
      <c r="J216" s="753">
        <v>36.519999999999996</v>
      </c>
      <c r="K216" s="767">
        <v>1</v>
      </c>
      <c r="L216" s="753">
        <v>4</v>
      </c>
      <c r="M216" s="754">
        <v>36.519999999999996</v>
      </c>
    </row>
    <row r="217" spans="1:13" ht="14.45" customHeight="1" x14ac:dyDescent="0.2">
      <c r="A217" s="748" t="s">
        <v>608</v>
      </c>
      <c r="B217" s="749" t="s">
        <v>2025</v>
      </c>
      <c r="C217" s="749" t="s">
        <v>2026</v>
      </c>
      <c r="D217" s="749" t="s">
        <v>2027</v>
      </c>
      <c r="E217" s="749" t="s">
        <v>1441</v>
      </c>
      <c r="F217" s="753"/>
      <c r="G217" s="753"/>
      <c r="H217" s="767">
        <v>0</v>
      </c>
      <c r="I217" s="753">
        <v>10</v>
      </c>
      <c r="J217" s="753">
        <v>673.19999999999982</v>
      </c>
      <c r="K217" s="767">
        <v>1</v>
      </c>
      <c r="L217" s="753">
        <v>10</v>
      </c>
      <c r="M217" s="754">
        <v>673.19999999999982</v>
      </c>
    </row>
    <row r="218" spans="1:13" ht="14.45" customHeight="1" x14ac:dyDescent="0.2">
      <c r="A218" s="748" t="s">
        <v>608</v>
      </c>
      <c r="B218" s="749" t="s">
        <v>2025</v>
      </c>
      <c r="C218" s="749" t="s">
        <v>2028</v>
      </c>
      <c r="D218" s="749" t="s">
        <v>2027</v>
      </c>
      <c r="E218" s="749" t="s">
        <v>2029</v>
      </c>
      <c r="F218" s="753"/>
      <c r="G218" s="753"/>
      <c r="H218" s="767">
        <v>0</v>
      </c>
      <c r="I218" s="753">
        <v>97</v>
      </c>
      <c r="J218" s="753">
        <v>11798.44</v>
      </c>
      <c r="K218" s="767">
        <v>1</v>
      </c>
      <c r="L218" s="753">
        <v>97</v>
      </c>
      <c r="M218" s="754">
        <v>11798.44</v>
      </c>
    </row>
    <row r="219" spans="1:13" ht="14.45" customHeight="1" x14ac:dyDescent="0.2">
      <c r="A219" s="748" t="s">
        <v>608</v>
      </c>
      <c r="B219" s="749" t="s">
        <v>2025</v>
      </c>
      <c r="C219" s="749" t="s">
        <v>2159</v>
      </c>
      <c r="D219" s="749" t="s">
        <v>1440</v>
      </c>
      <c r="E219" s="749" t="s">
        <v>1441</v>
      </c>
      <c r="F219" s="753">
        <v>4</v>
      </c>
      <c r="G219" s="753">
        <v>896.44</v>
      </c>
      <c r="H219" s="767">
        <v>1</v>
      </c>
      <c r="I219" s="753"/>
      <c r="J219" s="753"/>
      <c r="K219" s="767">
        <v>0</v>
      </c>
      <c r="L219" s="753">
        <v>4</v>
      </c>
      <c r="M219" s="754">
        <v>896.44</v>
      </c>
    </row>
    <row r="220" spans="1:13" ht="14.45" customHeight="1" x14ac:dyDescent="0.2">
      <c r="A220" s="748" t="s">
        <v>608</v>
      </c>
      <c r="B220" s="749" t="s">
        <v>2030</v>
      </c>
      <c r="C220" s="749" t="s">
        <v>2031</v>
      </c>
      <c r="D220" s="749" t="s">
        <v>1171</v>
      </c>
      <c r="E220" s="749" t="s">
        <v>2032</v>
      </c>
      <c r="F220" s="753">
        <v>8</v>
      </c>
      <c r="G220" s="753">
        <v>366.48</v>
      </c>
      <c r="H220" s="767">
        <v>1</v>
      </c>
      <c r="I220" s="753"/>
      <c r="J220" s="753"/>
      <c r="K220" s="767">
        <v>0</v>
      </c>
      <c r="L220" s="753">
        <v>8</v>
      </c>
      <c r="M220" s="754">
        <v>366.48</v>
      </c>
    </row>
    <row r="221" spans="1:13" ht="14.45" customHeight="1" x14ac:dyDescent="0.2">
      <c r="A221" s="748" t="s">
        <v>608</v>
      </c>
      <c r="B221" s="749" t="s">
        <v>2030</v>
      </c>
      <c r="C221" s="749" t="s">
        <v>2033</v>
      </c>
      <c r="D221" s="749" t="s">
        <v>1171</v>
      </c>
      <c r="E221" s="749" t="s">
        <v>2034</v>
      </c>
      <c r="F221" s="753"/>
      <c r="G221" s="753"/>
      <c r="H221" s="767">
        <v>0</v>
      </c>
      <c r="I221" s="753">
        <v>4</v>
      </c>
      <c r="J221" s="753">
        <v>88.179999999999993</v>
      </c>
      <c r="K221" s="767">
        <v>1</v>
      </c>
      <c r="L221" s="753">
        <v>4</v>
      </c>
      <c r="M221" s="754">
        <v>88.179999999999993</v>
      </c>
    </row>
    <row r="222" spans="1:13" ht="14.45" customHeight="1" x14ac:dyDescent="0.2">
      <c r="A222" s="748" t="s">
        <v>608</v>
      </c>
      <c r="B222" s="749" t="s">
        <v>2160</v>
      </c>
      <c r="C222" s="749" t="s">
        <v>2161</v>
      </c>
      <c r="D222" s="749" t="s">
        <v>1359</v>
      </c>
      <c r="E222" s="749" t="s">
        <v>1360</v>
      </c>
      <c r="F222" s="753"/>
      <c r="G222" s="753"/>
      <c r="H222" s="767">
        <v>0</v>
      </c>
      <c r="I222" s="753">
        <v>7</v>
      </c>
      <c r="J222" s="753">
        <v>78039.87</v>
      </c>
      <c r="K222" s="767">
        <v>1</v>
      </c>
      <c r="L222" s="753">
        <v>7</v>
      </c>
      <c r="M222" s="754">
        <v>78039.87</v>
      </c>
    </row>
    <row r="223" spans="1:13" ht="14.45" customHeight="1" x14ac:dyDescent="0.2">
      <c r="A223" s="748" t="s">
        <v>608</v>
      </c>
      <c r="B223" s="749" t="s">
        <v>2160</v>
      </c>
      <c r="C223" s="749" t="s">
        <v>2162</v>
      </c>
      <c r="D223" s="749" t="s">
        <v>1357</v>
      </c>
      <c r="E223" s="749" t="s">
        <v>1360</v>
      </c>
      <c r="F223" s="753">
        <v>14</v>
      </c>
      <c r="G223" s="753">
        <v>193635.12</v>
      </c>
      <c r="H223" s="767">
        <v>1</v>
      </c>
      <c r="I223" s="753"/>
      <c r="J223" s="753"/>
      <c r="K223" s="767">
        <v>0</v>
      </c>
      <c r="L223" s="753">
        <v>14</v>
      </c>
      <c r="M223" s="754">
        <v>193635.12</v>
      </c>
    </row>
    <row r="224" spans="1:13" ht="14.45" customHeight="1" x14ac:dyDescent="0.2">
      <c r="A224" s="748" t="s">
        <v>608</v>
      </c>
      <c r="B224" s="749" t="s">
        <v>2163</v>
      </c>
      <c r="C224" s="749" t="s">
        <v>2164</v>
      </c>
      <c r="D224" s="749" t="s">
        <v>2165</v>
      </c>
      <c r="E224" s="749" t="s">
        <v>2166</v>
      </c>
      <c r="F224" s="753"/>
      <c r="G224" s="753"/>
      <c r="H224" s="767">
        <v>0</v>
      </c>
      <c r="I224" s="753">
        <v>1</v>
      </c>
      <c r="J224" s="753">
        <v>100.59999999999998</v>
      </c>
      <c r="K224" s="767">
        <v>1</v>
      </c>
      <c r="L224" s="753">
        <v>1</v>
      </c>
      <c r="M224" s="754">
        <v>100.59999999999998</v>
      </c>
    </row>
    <row r="225" spans="1:13" ht="14.45" customHeight="1" x14ac:dyDescent="0.2">
      <c r="A225" s="748" t="s">
        <v>608</v>
      </c>
      <c r="B225" s="749" t="s">
        <v>2167</v>
      </c>
      <c r="C225" s="749" t="s">
        <v>2168</v>
      </c>
      <c r="D225" s="749" t="s">
        <v>2169</v>
      </c>
      <c r="E225" s="749" t="s">
        <v>2170</v>
      </c>
      <c r="F225" s="753">
        <v>1</v>
      </c>
      <c r="G225" s="753">
        <v>130.9</v>
      </c>
      <c r="H225" s="767">
        <v>1</v>
      </c>
      <c r="I225" s="753"/>
      <c r="J225" s="753"/>
      <c r="K225" s="767">
        <v>0</v>
      </c>
      <c r="L225" s="753">
        <v>1</v>
      </c>
      <c r="M225" s="754">
        <v>130.9</v>
      </c>
    </row>
    <row r="226" spans="1:13" ht="14.45" customHeight="1" x14ac:dyDescent="0.2">
      <c r="A226" s="748" t="s">
        <v>608</v>
      </c>
      <c r="B226" s="749" t="s">
        <v>2049</v>
      </c>
      <c r="C226" s="749" t="s">
        <v>2051</v>
      </c>
      <c r="D226" s="749" t="s">
        <v>2052</v>
      </c>
      <c r="E226" s="749" t="s">
        <v>2053</v>
      </c>
      <c r="F226" s="753"/>
      <c r="G226" s="753"/>
      <c r="H226" s="767">
        <v>0</v>
      </c>
      <c r="I226" s="753">
        <v>14</v>
      </c>
      <c r="J226" s="753">
        <v>1136.8200000000004</v>
      </c>
      <c r="K226" s="767">
        <v>1</v>
      </c>
      <c r="L226" s="753">
        <v>14</v>
      </c>
      <c r="M226" s="754">
        <v>1136.8200000000004</v>
      </c>
    </row>
    <row r="227" spans="1:13" ht="14.45" customHeight="1" x14ac:dyDescent="0.2">
      <c r="A227" s="748" t="s">
        <v>608</v>
      </c>
      <c r="B227" s="749" t="s">
        <v>2058</v>
      </c>
      <c r="C227" s="749" t="s">
        <v>2059</v>
      </c>
      <c r="D227" s="749" t="s">
        <v>998</v>
      </c>
      <c r="E227" s="749" t="s">
        <v>2060</v>
      </c>
      <c r="F227" s="753"/>
      <c r="G227" s="753"/>
      <c r="H227" s="767">
        <v>0</v>
      </c>
      <c r="I227" s="753">
        <v>1</v>
      </c>
      <c r="J227" s="753">
        <v>40.47</v>
      </c>
      <c r="K227" s="767">
        <v>1</v>
      </c>
      <c r="L227" s="753">
        <v>1</v>
      </c>
      <c r="M227" s="754">
        <v>40.47</v>
      </c>
    </row>
    <row r="228" spans="1:13" ht="14.45" customHeight="1" x14ac:dyDescent="0.2">
      <c r="A228" s="748" t="s">
        <v>608</v>
      </c>
      <c r="B228" s="749" t="s">
        <v>2065</v>
      </c>
      <c r="C228" s="749" t="s">
        <v>2171</v>
      </c>
      <c r="D228" s="749" t="s">
        <v>1168</v>
      </c>
      <c r="E228" s="749" t="s">
        <v>2172</v>
      </c>
      <c r="F228" s="753"/>
      <c r="G228" s="753"/>
      <c r="H228" s="767">
        <v>0</v>
      </c>
      <c r="I228" s="753">
        <v>5</v>
      </c>
      <c r="J228" s="753">
        <v>375.03</v>
      </c>
      <c r="K228" s="767">
        <v>1</v>
      </c>
      <c r="L228" s="753">
        <v>5</v>
      </c>
      <c r="M228" s="754">
        <v>375.03</v>
      </c>
    </row>
    <row r="229" spans="1:13" ht="14.45" customHeight="1" x14ac:dyDescent="0.2">
      <c r="A229" s="748" t="s">
        <v>608</v>
      </c>
      <c r="B229" s="749" t="s">
        <v>2065</v>
      </c>
      <c r="C229" s="749" t="s">
        <v>2066</v>
      </c>
      <c r="D229" s="749" t="s">
        <v>1168</v>
      </c>
      <c r="E229" s="749" t="s">
        <v>2067</v>
      </c>
      <c r="F229" s="753"/>
      <c r="G229" s="753"/>
      <c r="H229" s="767">
        <v>0</v>
      </c>
      <c r="I229" s="753">
        <v>1</v>
      </c>
      <c r="J229" s="753">
        <v>99.86</v>
      </c>
      <c r="K229" s="767">
        <v>1</v>
      </c>
      <c r="L229" s="753">
        <v>1</v>
      </c>
      <c r="M229" s="754">
        <v>99.86</v>
      </c>
    </row>
    <row r="230" spans="1:13" ht="14.45" customHeight="1" x14ac:dyDescent="0.2">
      <c r="A230" s="748" t="s">
        <v>608</v>
      </c>
      <c r="B230" s="749" t="s">
        <v>2068</v>
      </c>
      <c r="C230" s="749" t="s">
        <v>2173</v>
      </c>
      <c r="D230" s="749" t="s">
        <v>1524</v>
      </c>
      <c r="E230" s="749" t="s">
        <v>1525</v>
      </c>
      <c r="F230" s="753"/>
      <c r="G230" s="753"/>
      <c r="H230" s="767">
        <v>0</v>
      </c>
      <c r="I230" s="753">
        <v>9</v>
      </c>
      <c r="J230" s="753">
        <v>368.28000000000003</v>
      </c>
      <c r="K230" s="767">
        <v>1</v>
      </c>
      <c r="L230" s="753">
        <v>9</v>
      </c>
      <c r="M230" s="754">
        <v>368.28000000000003</v>
      </c>
    </row>
    <row r="231" spans="1:13" ht="14.45" customHeight="1" x14ac:dyDescent="0.2">
      <c r="A231" s="748" t="s">
        <v>608</v>
      </c>
      <c r="B231" s="749" t="s">
        <v>2068</v>
      </c>
      <c r="C231" s="749" t="s">
        <v>2174</v>
      </c>
      <c r="D231" s="749" t="s">
        <v>1526</v>
      </c>
      <c r="E231" s="749" t="s">
        <v>1525</v>
      </c>
      <c r="F231" s="753"/>
      <c r="G231" s="753"/>
      <c r="H231" s="767">
        <v>0</v>
      </c>
      <c r="I231" s="753">
        <v>16</v>
      </c>
      <c r="J231" s="753">
        <v>654.72</v>
      </c>
      <c r="K231" s="767">
        <v>1</v>
      </c>
      <c r="L231" s="753">
        <v>16</v>
      </c>
      <c r="M231" s="754">
        <v>654.72</v>
      </c>
    </row>
    <row r="232" spans="1:13" ht="14.45" customHeight="1" x14ac:dyDescent="0.2">
      <c r="A232" s="748" t="s">
        <v>608</v>
      </c>
      <c r="B232" s="749" t="s">
        <v>2068</v>
      </c>
      <c r="C232" s="749" t="s">
        <v>2175</v>
      </c>
      <c r="D232" s="749" t="s">
        <v>2176</v>
      </c>
      <c r="E232" s="749" t="s">
        <v>1542</v>
      </c>
      <c r="F232" s="753"/>
      <c r="G232" s="753"/>
      <c r="H232" s="767">
        <v>0</v>
      </c>
      <c r="I232" s="753">
        <v>32</v>
      </c>
      <c r="J232" s="753">
        <v>5116.5599999999995</v>
      </c>
      <c r="K232" s="767">
        <v>1</v>
      </c>
      <c r="L232" s="753">
        <v>32</v>
      </c>
      <c r="M232" s="754">
        <v>5116.5599999999995</v>
      </c>
    </row>
    <row r="233" spans="1:13" ht="14.45" customHeight="1" x14ac:dyDescent="0.2">
      <c r="A233" s="748" t="s">
        <v>608</v>
      </c>
      <c r="B233" s="749" t="s">
        <v>2068</v>
      </c>
      <c r="C233" s="749" t="s">
        <v>2177</v>
      </c>
      <c r="D233" s="749" t="s">
        <v>1541</v>
      </c>
      <c r="E233" s="749" t="s">
        <v>1542</v>
      </c>
      <c r="F233" s="753"/>
      <c r="G233" s="753"/>
      <c r="H233" s="767">
        <v>0</v>
      </c>
      <c r="I233" s="753">
        <v>76</v>
      </c>
      <c r="J233" s="753">
        <v>24699.239999999998</v>
      </c>
      <c r="K233" s="767">
        <v>1</v>
      </c>
      <c r="L233" s="753">
        <v>76</v>
      </c>
      <c r="M233" s="754">
        <v>24699.239999999998</v>
      </c>
    </row>
    <row r="234" spans="1:13" ht="14.45" customHeight="1" x14ac:dyDescent="0.2">
      <c r="A234" s="748" t="s">
        <v>608</v>
      </c>
      <c r="B234" s="749" t="s">
        <v>2068</v>
      </c>
      <c r="C234" s="749" t="s">
        <v>2178</v>
      </c>
      <c r="D234" s="749" t="s">
        <v>1547</v>
      </c>
      <c r="E234" s="749" t="s">
        <v>1542</v>
      </c>
      <c r="F234" s="753"/>
      <c r="G234" s="753"/>
      <c r="H234" s="767">
        <v>0</v>
      </c>
      <c r="I234" s="753">
        <v>7</v>
      </c>
      <c r="J234" s="753">
        <v>1095.43</v>
      </c>
      <c r="K234" s="767">
        <v>1</v>
      </c>
      <c r="L234" s="753">
        <v>7</v>
      </c>
      <c r="M234" s="754">
        <v>1095.43</v>
      </c>
    </row>
    <row r="235" spans="1:13" ht="14.45" customHeight="1" x14ac:dyDescent="0.2">
      <c r="A235" s="748" t="s">
        <v>608</v>
      </c>
      <c r="B235" s="749" t="s">
        <v>2068</v>
      </c>
      <c r="C235" s="749" t="s">
        <v>2179</v>
      </c>
      <c r="D235" s="749" t="s">
        <v>1536</v>
      </c>
      <c r="E235" s="749" t="s">
        <v>2180</v>
      </c>
      <c r="F235" s="753"/>
      <c r="G235" s="753"/>
      <c r="H235" s="767">
        <v>0</v>
      </c>
      <c r="I235" s="753">
        <v>5</v>
      </c>
      <c r="J235" s="753">
        <v>559.75</v>
      </c>
      <c r="K235" s="767">
        <v>1</v>
      </c>
      <c r="L235" s="753">
        <v>5</v>
      </c>
      <c r="M235" s="754">
        <v>559.75</v>
      </c>
    </row>
    <row r="236" spans="1:13" ht="14.45" customHeight="1" x14ac:dyDescent="0.2">
      <c r="A236" s="748" t="s">
        <v>608</v>
      </c>
      <c r="B236" s="749" t="s">
        <v>2068</v>
      </c>
      <c r="C236" s="749" t="s">
        <v>2181</v>
      </c>
      <c r="D236" s="749" t="s">
        <v>1534</v>
      </c>
      <c r="E236" s="749" t="s">
        <v>2180</v>
      </c>
      <c r="F236" s="753"/>
      <c r="G236" s="753"/>
      <c r="H236" s="767">
        <v>0</v>
      </c>
      <c r="I236" s="753">
        <v>5</v>
      </c>
      <c r="J236" s="753">
        <v>542.30000000000007</v>
      </c>
      <c r="K236" s="767">
        <v>1</v>
      </c>
      <c r="L236" s="753">
        <v>5</v>
      </c>
      <c r="M236" s="754">
        <v>542.30000000000007</v>
      </c>
    </row>
    <row r="237" spans="1:13" ht="14.45" customHeight="1" x14ac:dyDescent="0.2">
      <c r="A237" s="748" t="s">
        <v>608</v>
      </c>
      <c r="B237" s="749" t="s">
        <v>2068</v>
      </c>
      <c r="C237" s="749" t="s">
        <v>2072</v>
      </c>
      <c r="D237" s="749" t="s">
        <v>1190</v>
      </c>
      <c r="E237" s="749" t="s">
        <v>1191</v>
      </c>
      <c r="F237" s="753"/>
      <c r="G237" s="753"/>
      <c r="H237" s="767">
        <v>0</v>
      </c>
      <c r="I237" s="753">
        <v>6</v>
      </c>
      <c r="J237" s="753">
        <v>982.01999999999987</v>
      </c>
      <c r="K237" s="767">
        <v>1</v>
      </c>
      <c r="L237" s="753">
        <v>6</v>
      </c>
      <c r="M237" s="754">
        <v>982.01999999999987</v>
      </c>
    </row>
    <row r="238" spans="1:13" ht="14.45" customHeight="1" x14ac:dyDescent="0.2">
      <c r="A238" s="748" t="s">
        <v>608</v>
      </c>
      <c r="B238" s="749" t="s">
        <v>2068</v>
      </c>
      <c r="C238" s="749" t="s">
        <v>2182</v>
      </c>
      <c r="D238" s="749" t="s">
        <v>1539</v>
      </c>
      <c r="E238" s="749" t="s">
        <v>1191</v>
      </c>
      <c r="F238" s="753"/>
      <c r="G238" s="753"/>
      <c r="H238" s="767">
        <v>0</v>
      </c>
      <c r="I238" s="753">
        <v>2</v>
      </c>
      <c r="J238" s="753">
        <v>245.38</v>
      </c>
      <c r="K238" s="767">
        <v>1</v>
      </c>
      <c r="L238" s="753">
        <v>2</v>
      </c>
      <c r="M238" s="754">
        <v>245.38</v>
      </c>
    </row>
    <row r="239" spans="1:13" ht="14.45" customHeight="1" x14ac:dyDescent="0.2">
      <c r="A239" s="748" t="s">
        <v>608</v>
      </c>
      <c r="B239" s="749" t="s">
        <v>2068</v>
      </c>
      <c r="C239" s="749" t="s">
        <v>2183</v>
      </c>
      <c r="D239" s="749" t="s">
        <v>2184</v>
      </c>
      <c r="E239" s="749" t="s">
        <v>1532</v>
      </c>
      <c r="F239" s="753"/>
      <c r="G239" s="753"/>
      <c r="H239" s="767">
        <v>0</v>
      </c>
      <c r="I239" s="753">
        <v>4</v>
      </c>
      <c r="J239" s="753">
        <v>717.04000000000008</v>
      </c>
      <c r="K239" s="767">
        <v>1</v>
      </c>
      <c r="L239" s="753">
        <v>4</v>
      </c>
      <c r="M239" s="754">
        <v>717.04000000000008</v>
      </c>
    </row>
    <row r="240" spans="1:13" ht="14.45" customHeight="1" x14ac:dyDescent="0.2">
      <c r="A240" s="748" t="s">
        <v>608</v>
      </c>
      <c r="B240" s="749" t="s">
        <v>2068</v>
      </c>
      <c r="C240" s="749" t="s">
        <v>2185</v>
      </c>
      <c r="D240" s="749" t="s">
        <v>1540</v>
      </c>
      <c r="E240" s="749" t="s">
        <v>1191</v>
      </c>
      <c r="F240" s="753"/>
      <c r="G240" s="753"/>
      <c r="H240" s="767">
        <v>0</v>
      </c>
      <c r="I240" s="753">
        <v>1</v>
      </c>
      <c r="J240" s="753">
        <v>129.97</v>
      </c>
      <c r="K240" s="767">
        <v>1</v>
      </c>
      <c r="L240" s="753">
        <v>1</v>
      </c>
      <c r="M240" s="754">
        <v>129.97</v>
      </c>
    </row>
    <row r="241" spans="1:13" ht="14.45" customHeight="1" x14ac:dyDescent="0.2">
      <c r="A241" s="748" t="s">
        <v>608</v>
      </c>
      <c r="B241" s="749" t="s">
        <v>2068</v>
      </c>
      <c r="C241" s="749" t="s">
        <v>2186</v>
      </c>
      <c r="D241" s="749" t="s">
        <v>1538</v>
      </c>
      <c r="E241" s="749" t="s">
        <v>1191</v>
      </c>
      <c r="F241" s="753"/>
      <c r="G241" s="753"/>
      <c r="H241" s="767">
        <v>0</v>
      </c>
      <c r="I241" s="753">
        <v>4</v>
      </c>
      <c r="J241" s="753">
        <v>519.87999999999988</v>
      </c>
      <c r="K241" s="767">
        <v>1</v>
      </c>
      <c r="L241" s="753">
        <v>4</v>
      </c>
      <c r="M241" s="754">
        <v>519.87999999999988</v>
      </c>
    </row>
    <row r="242" spans="1:13" ht="14.45" customHeight="1" x14ac:dyDescent="0.2">
      <c r="A242" s="748" t="s">
        <v>608</v>
      </c>
      <c r="B242" s="749" t="s">
        <v>2068</v>
      </c>
      <c r="C242" s="749" t="s">
        <v>2187</v>
      </c>
      <c r="D242" s="749" t="s">
        <v>1537</v>
      </c>
      <c r="E242" s="749" t="s">
        <v>1191</v>
      </c>
      <c r="F242" s="753"/>
      <c r="G242" s="753"/>
      <c r="H242" s="767">
        <v>0</v>
      </c>
      <c r="I242" s="753">
        <v>2</v>
      </c>
      <c r="J242" s="753">
        <v>259.94</v>
      </c>
      <c r="K242" s="767">
        <v>1</v>
      </c>
      <c r="L242" s="753">
        <v>2</v>
      </c>
      <c r="M242" s="754">
        <v>259.94</v>
      </c>
    </row>
    <row r="243" spans="1:13" ht="14.45" customHeight="1" x14ac:dyDescent="0.2">
      <c r="A243" s="748" t="s">
        <v>608</v>
      </c>
      <c r="B243" s="749" t="s">
        <v>2068</v>
      </c>
      <c r="C243" s="749" t="s">
        <v>2188</v>
      </c>
      <c r="D243" s="749" t="s">
        <v>1533</v>
      </c>
      <c r="E243" s="749" t="s">
        <v>1193</v>
      </c>
      <c r="F243" s="753"/>
      <c r="G243" s="753"/>
      <c r="H243" s="767">
        <v>0</v>
      </c>
      <c r="I243" s="753">
        <v>8</v>
      </c>
      <c r="J243" s="753">
        <v>1084.7999999999997</v>
      </c>
      <c r="K243" s="767">
        <v>1</v>
      </c>
      <c r="L243" s="753">
        <v>8</v>
      </c>
      <c r="M243" s="754">
        <v>1084.7999999999997</v>
      </c>
    </row>
    <row r="244" spans="1:13" ht="14.45" customHeight="1" x14ac:dyDescent="0.2">
      <c r="A244" s="748" t="s">
        <v>611</v>
      </c>
      <c r="B244" s="749" t="s">
        <v>1784</v>
      </c>
      <c r="C244" s="749" t="s">
        <v>1785</v>
      </c>
      <c r="D244" s="749" t="s">
        <v>751</v>
      </c>
      <c r="E244" s="749" t="s">
        <v>1786</v>
      </c>
      <c r="F244" s="753"/>
      <c r="G244" s="753"/>
      <c r="H244" s="767">
        <v>0</v>
      </c>
      <c r="I244" s="753">
        <v>5</v>
      </c>
      <c r="J244" s="753">
        <v>641.98</v>
      </c>
      <c r="K244" s="767">
        <v>1</v>
      </c>
      <c r="L244" s="753">
        <v>5</v>
      </c>
      <c r="M244" s="754">
        <v>641.98</v>
      </c>
    </row>
    <row r="245" spans="1:13" ht="14.45" customHeight="1" x14ac:dyDescent="0.2">
      <c r="A245" s="748" t="s">
        <v>611</v>
      </c>
      <c r="B245" s="749" t="s">
        <v>1799</v>
      </c>
      <c r="C245" s="749" t="s">
        <v>1800</v>
      </c>
      <c r="D245" s="749" t="s">
        <v>854</v>
      </c>
      <c r="E245" s="749" t="s">
        <v>855</v>
      </c>
      <c r="F245" s="753"/>
      <c r="G245" s="753"/>
      <c r="H245" s="767">
        <v>0</v>
      </c>
      <c r="I245" s="753">
        <v>4</v>
      </c>
      <c r="J245" s="753">
        <v>161.47999999999996</v>
      </c>
      <c r="K245" s="767">
        <v>1</v>
      </c>
      <c r="L245" s="753">
        <v>4</v>
      </c>
      <c r="M245" s="754">
        <v>161.47999999999996</v>
      </c>
    </row>
    <row r="246" spans="1:13" ht="14.45" customHeight="1" x14ac:dyDescent="0.2">
      <c r="A246" s="748" t="s">
        <v>611</v>
      </c>
      <c r="B246" s="749" t="s">
        <v>1810</v>
      </c>
      <c r="C246" s="749" t="s">
        <v>1815</v>
      </c>
      <c r="D246" s="749" t="s">
        <v>687</v>
      </c>
      <c r="E246" s="749" t="s">
        <v>688</v>
      </c>
      <c r="F246" s="753"/>
      <c r="G246" s="753"/>
      <c r="H246" s="767">
        <v>0</v>
      </c>
      <c r="I246" s="753">
        <v>1</v>
      </c>
      <c r="J246" s="753">
        <v>94.11</v>
      </c>
      <c r="K246" s="767">
        <v>1</v>
      </c>
      <c r="L246" s="753">
        <v>1</v>
      </c>
      <c r="M246" s="754">
        <v>94.11</v>
      </c>
    </row>
    <row r="247" spans="1:13" ht="14.45" customHeight="1" x14ac:dyDescent="0.2">
      <c r="A247" s="748" t="s">
        <v>611</v>
      </c>
      <c r="B247" s="749" t="s">
        <v>1810</v>
      </c>
      <c r="C247" s="749" t="s">
        <v>1816</v>
      </c>
      <c r="D247" s="749" t="s">
        <v>687</v>
      </c>
      <c r="E247" s="749" t="s">
        <v>688</v>
      </c>
      <c r="F247" s="753"/>
      <c r="G247" s="753"/>
      <c r="H247" s="767">
        <v>0</v>
      </c>
      <c r="I247" s="753">
        <v>1</v>
      </c>
      <c r="J247" s="753">
        <v>88.45</v>
      </c>
      <c r="K247" s="767">
        <v>1</v>
      </c>
      <c r="L247" s="753">
        <v>1</v>
      </c>
      <c r="M247" s="754">
        <v>88.45</v>
      </c>
    </row>
    <row r="248" spans="1:13" ht="14.45" customHeight="1" x14ac:dyDescent="0.2">
      <c r="A248" s="748" t="s">
        <v>611</v>
      </c>
      <c r="B248" s="749" t="s">
        <v>1912</v>
      </c>
      <c r="C248" s="749" t="s">
        <v>2095</v>
      </c>
      <c r="D248" s="749" t="s">
        <v>1079</v>
      </c>
      <c r="E248" s="749" t="s">
        <v>2096</v>
      </c>
      <c r="F248" s="753"/>
      <c r="G248" s="753"/>
      <c r="H248" s="767">
        <v>0</v>
      </c>
      <c r="I248" s="753">
        <v>8</v>
      </c>
      <c r="J248" s="753">
        <v>1363.66</v>
      </c>
      <c r="K248" s="767">
        <v>1</v>
      </c>
      <c r="L248" s="753">
        <v>8</v>
      </c>
      <c r="M248" s="754">
        <v>1363.66</v>
      </c>
    </row>
    <row r="249" spans="1:13" ht="14.45" customHeight="1" x14ac:dyDescent="0.2">
      <c r="A249" s="748" t="s">
        <v>611</v>
      </c>
      <c r="B249" s="749" t="s">
        <v>2097</v>
      </c>
      <c r="C249" s="749" t="s">
        <v>2098</v>
      </c>
      <c r="D249" s="749" t="s">
        <v>2099</v>
      </c>
      <c r="E249" s="749" t="s">
        <v>2100</v>
      </c>
      <c r="F249" s="753">
        <v>50</v>
      </c>
      <c r="G249" s="753">
        <v>1813.4</v>
      </c>
      <c r="H249" s="767">
        <v>1</v>
      </c>
      <c r="I249" s="753"/>
      <c r="J249" s="753"/>
      <c r="K249" s="767">
        <v>0</v>
      </c>
      <c r="L249" s="753">
        <v>50</v>
      </c>
      <c r="M249" s="754">
        <v>1813.4</v>
      </c>
    </row>
    <row r="250" spans="1:13" ht="14.45" customHeight="1" x14ac:dyDescent="0.2">
      <c r="A250" s="748" t="s">
        <v>611</v>
      </c>
      <c r="B250" s="749" t="s">
        <v>2124</v>
      </c>
      <c r="C250" s="749" t="s">
        <v>2125</v>
      </c>
      <c r="D250" s="749" t="s">
        <v>2126</v>
      </c>
      <c r="E250" s="749" t="s">
        <v>2127</v>
      </c>
      <c r="F250" s="753"/>
      <c r="G250" s="753"/>
      <c r="H250" s="767">
        <v>0</v>
      </c>
      <c r="I250" s="753">
        <v>143</v>
      </c>
      <c r="J250" s="753">
        <v>102559.28</v>
      </c>
      <c r="K250" s="767">
        <v>1</v>
      </c>
      <c r="L250" s="753">
        <v>143</v>
      </c>
      <c r="M250" s="754">
        <v>102559.28</v>
      </c>
    </row>
    <row r="251" spans="1:13" ht="14.45" customHeight="1" x14ac:dyDescent="0.2">
      <c r="A251" s="748" t="s">
        <v>611</v>
      </c>
      <c r="B251" s="749" t="s">
        <v>2189</v>
      </c>
      <c r="C251" s="749" t="s">
        <v>2190</v>
      </c>
      <c r="D251" s="749" t="s">
        <v>2191</v>
      </c>
      <c r="E251" s="749" t="s">
        <v>2192</v>
      </c>
      <c r="F251" s="753"/>
      <c r="G251" s="753"/>
      <c r="H251" s="767">
        <v>0</v>
      </c>
      <c r="I251" s="753">
        <v>3.6636666666666606</v>
      </c>
      <c r="J251" s="753">
        <v>44685.009599999932</v>
      </c>
      <c r="K251" s="767">
        <v>1</v>
      </c>
      <c r="L251" s="753">
        <v>3.6636666666666606</v>
      </c>
      <c r="M251" s="754">
        <v>44685.009599999932</v>
      </c>
    </row>
    <row r="252" spans="1:13" ht="14.45" customHeight="1" x14ac:dyDescent="0.2">
      <c r="A252" s="748" t="s">
        <v>611</v>
      </c>
      <c r="B252" s="749" t="s">
        <v>2128</v>
      </c>
      <c r="C252" s="749" t="s">
        <v>2129</v>
      </c>
      <c r="D252" s="749" t="s">
        <v>2130</v>
      </c>
      <c r="E252" s="749" t="s">
        <v>2131</v>
      </c>
      <c r="F252" s="753"/>
      <c r="G252" s="753"/>
      <c r="H252" s="767">
        <v>0</v>
      </c>
      <c r="I252" s="753">
        <v>90</v>
      </c>
      <c r="J252" s="753">
        <v>61674.16</v>
      </c>
      <c r="K252" s="767">
        <v>1</v>
      </c>
      <c r="L252" s="753">
        <v>90</v>
      </c>
      <c r="M252" s="754">
        <v>61674.16</v>
      </c>
    </row>
    <row r="253" spans="1:13" ht="14.45" customHeight="1" x14ac:dyDescent="0.2">
      <c r="A253" s="748" t="s">
        <v>611</v>
      </c>
      <c r="B253" s="749" t="s">
        <v>2128</v>
      </c>
      <c r="C253" s="749" t="s">
        <v>2132</v>
      </c>
      <c r="D253" s="749" t="s">
        <v>2130</v>
      </c>
      <c r="E253" s="749" t="s">
        <v>2133</v>
      </c>
      <c r="F253" s="753"/>
      <c r="G253" s="753"/>
      <c r="H253" s="767">
        <v>0</v>
      </c>
      <c r="I253" s="753">
        <v>42</v>
      </c>
      <c r="J253" s="753">
        <v>6203.8799999999992</v>
      </c>
      <c r="K253" s="767">
        <v>1</v>
      </c>
      <c r="L253" s="753">
        <v>42</v>
      </c>
      <c r="M253" s="754">
        <v>6203.8799999999992</v>
      </c>
    </row>
    <row r="254" spans="1:13" ht="14.45" customHeight="1" x14ac:dyDescent="0.2">
      <c r="A254" s="748" t="s">
        <v>611</v>
      </c>
      <c r="B254" s="749" t="s">
        <v>1987</v>
      </c>
      <c r="C254" s="749" t="s">
        <v>2136</v>
      </c>
      <c r="D254" s="749" t="s">
        <v>1051</v>
      </c>
      <c r="E254" s="749" t="s">
        <v>2137</v>
      </c>
      <c r="F254" s="753"/>
      <c r="G254" s="753"/>
      <c r="H254" s="767">
        <v>0</v>
      </c>
      <c r="I254" s="753">
        <v>18</v>
      </c>
      <c r="J254" s="753">
        <v>12154.92</v>
      </c>
      <c r="K254" s="767">
        <v>1</v>
      </c>
      <c r="L254" s="753">
        <v>18</v>
      </c>
      <c r="M254" s="754">
        <v>12154.92</v>
      </c>
    </row>
    <row r="255" spans="1:13" ht="14.45" customHeight="1" x14ac:dyDescent="0.2">
      <c r="A255" s="748" t="s">
        <v>611</v>
      </c>
      <c r="B255" s="749" t="s">
        <v>1987</v>
      </c>
      <c r="C255" s="749" t="s">
        <v>2138</v>
      </c>
      <c r="D255" s="749" t="s">
        <v>1051</v>
      </c>
      <c r="E255" s="749" t="s">
        <v>2135</v>
      </c>
      <c r="F255" s="753"/>
      <c r="G255" s="753"/>
      <c r="H255" s="767">
        <v>0</v>
      </c>
      <c r="I255" s="753">
        <v>13</v>
      </c>
      <c r="J255" s="753">
        <v>9048.6</v>
      </c>
      <c r="K255" s="767">
        <v>1</v>
      </c>
      <c r="L255" s="753">
        <v>13</v>
      </c>
      <c r="M255" s="754">
        <v>9048.6</v>
      </c>
    </row>
    <row r="256" spans="1:13" ht="14.45" customHeight="1" x14ac:dyDescent="0.2">
      <c r="A256" s="748" t="s">
        <v>611</v>
      </c>
      <c r="B256" s="749" t="s">
        <v>2139</v>
      </c>
      <c r="C256" s="749" t="s">
        <v>2140</v>
      </c>
      <c r="D256" s="749" t="s">
        <v>2141</v>
      </c>
      <c r="E256" s="749" t="s">
        <v>2142</v>
      </c>
      <c r="F256" s="753"/>
      <c r="G256" s="753"/>
      <c r="H256" s="767">
        <v>0</v>
      </c>
      <c r="I256" s="753">
        <v>6</v>
      </c>
      <c r="J256" s="753">
        <v>660</v>
      </c>
      <c r="K256" s="767">
        <v>1</v>
      </c>
      <c r="L256" s="753">
        <v>6</v>
      </c>
      <c r="M256" s="754">
        <v>660</v>
      </c>
    </row>
    <row r="257" spans="1:13" ht="14.45" customHeight="1" x14ac:dyDescent="0.2">
      <c r="A257" s="748" t="s">
        <v>611</v>
      </c>
      <c r="B257" s="749" t="s">
        <v>2025</v>
      </c>
      <c r="C257" s="749" t="s">
        <v>2073</v>
      </c>
      <c r="D257" s="749" t="s">
        <v>2027</v>
      </c>
      <c r="E257" s="749" t="s">
        <v>2074</v>
      </c>
      <c r="F257" s="753"/>
      <c r="G257" s="753"/>
      <c r="H257" s="767">
        <v>0</v>
      </c>
      <c r="I257" s="753">
        <v>2</v>
      </c>
      <c r="J257" s="753">
        <v>98.739999999999981</v>
      </c>
      <c r="K257" s="767">
        <v>1</v>
      </c>
      <c r="L257" s="753">
        <v>2</v>
      </c>
      <c r="M257" s="754">
        <v>98.739999999999981</v>
      </c>
    </row>
    <row r="258" spans="1:13" ht="14.45" customHeight="1" x14ac:dyDescent="0.2">
      <c r="A258" s="748" t="s">
        <v>611</v>
      </c>
      <c r="B258" s="749" t="s">
        <v>2025</v>
      </c>
      <c r="C258" s="749" t="s">
        <v>2026</v>
      </c>
      <c r="D258" s="749" t="s">
        <v>2027</v>
      </c>
      <c r="E258" s="749" t="s">
        <v>1441</v>
      </c>
      <c r="F258" s="753"/>
      <c r="G258" s="753"/>
      <c r="H258" s="767">
        <v>0</v>
      </c>
      <c r="I258" s="753">
        <v>10</v>
      </c>
      <c r="J258" s="753">
        <v>673.19999999999993</v>
      </c>
      <c r="K258" s="767">
        <v>1</v>
      </c>
      <c r="L258" s="753">
        <v>10</v>
      </c>
      <c r="M258" s="754">
        <v>673.19999999999993</v>
      </c>
    </row>
    <row r="259" spans="1:13" ht="14.45" customHeight="1" thickBot="1" x14ac:dyDescent="0.25">
      <c r="A259" s="755" t="s">
        <v>611</v>
      </c>
      <c r="B259" s="756" t="s">
        <v>2025</v>
      </c>
      <c r="C259" s="756" t="s">
        <v>2028</v>
      </c>
      <c r="D259" s="756" t="s">
        <v>2027</v>
      </c>
      <c r="E259" s="756" t="s">
        <v>2029</v>
      </c>
      <c r="F259" s="760"/>
      <c r="G259" s="760"/>
      <c r="H259" s="768">
        <v>0</v>
      </c>
      <c r="I259" s="760">
        <v>22</v>
      </c>
      <c r="J259" s="760">
        <v>2479.86</v>
      </c>
      <c r="K259" s="768">
        <v>1</v>
      </c>
      <c r="L259" s="760">
        <v>22</v>
      </c>
      <c r="M259" s="761">
        <v>2479.86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7" priority="4" operator="greaterThan">
      <formula>0.1</formula>
    </cfRule>
  </conditionalFormatting>
  <hyperlinks>
    <hyperlink ref="A2" location="Obsah!A1" display="Zpět na Obsah  KL 01  1.-4.měsíc" xr:uid="{0C0964C2-C131-40D0-AB89-47045C86A334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238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371" t="s">
        <v>325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3734</v>
      </c>
      <c r="C3" s="396">
        <f>SUM(C6:C1048576)</f>
        <v>1177</v>
      </c>
      <c r="D3" s="396">
        <f>SUM(D6:D1048576)</f>
        <v>594</v>
      </c>
      <c r="E3" s="397">
        <f>SUM(E6:E1048576)</f>
        <v>0</v>
      </c>
      <c r="F3" s="394">
        <f>IF(SUM($B3:$E3)=0,"",B3/SUM($B3:$E3))</f>
        <v>0.67829246139872845</v>
      </c>
      <c r="G3" s="392">
        <f t="shared" ref="G3:I3" si="0">IF(SUM($B3:$E3)=0,"",C3/SUM($B3:$E3))</f>
        <v>0.21380563124432334</v>
      </c>
      <c r="H3" s="392">
        <f t="shared" si="0"/>
        <v>0.10790190735694823</v>
      </c>
      <c r="I3" s="393">
        <f t="shared" si="0"/>
        <v>0</v>
      </c>
      <c r="J3" s="396">
        <f>SUM(J6:J1048576)</f>
        <v>360</v>
      </c>
      <c r="K3" s="396">
        <f>SUM(K6:K1048576)</f>
        <v>559</v>
      </c>
      <c r="L3" s="396">
        <f>SUM(L6:L1048576)</f>
        <v>594</v>
      </c>
      <c r="M3" s="397">
        <f>SUM(M6:M1048576)</f>
        <v>0</v>
      </c>
      <c r="N3" s="394">
        <f>IF(SUM($J3:$M3)=0,"",J3/SUM($J3:$M3))</f>
        <v>0.23793787177792466</v>
      </c>
      <c r="O3" s="392">
        <f t="shared" ref="O3:Q3" si="1">IF(SUM($J3:$M3)=0,"",K3/SUM($J3:$M3))</f>
        <v>0.36946463978849969</v>
      </c>
      <c r="P3" s="392">
        <f t="shared" si="1"/>
        <v>0.39259748843357567</v>
      </c>
      <c r="Q3" s="393">
        <f t="shared" si="1"/>
        <v>0</v>
      </c>
    </row>
    <row r="4" spans="1:17" ht="14.45" customHeight="1" thickBot="1" x14ac:dyDescent="0.25">
      <c r="A4" s="390"/>
      <c r="B4" s="564" t="s">
        <v>240</v>
      </c>
      <c r="C4" s="565"/>
      <c r="D4" s="565"/>
      <c r="E4" s="566"/>
      <c r="F4" s="561" t="s">
        <v>245</v>
      </c>
      <c r="G4" s="562"/>
      <c r="H4" s="562"/>
      <c r="I4" s="563"/>
      <c r="J4" s="564" t="s">
        <v>246</v>
      </c>
      <c r="K4" s="565"/>
      <c r="L4" s="565"/>
      <c r="M4" s="566"/>
      <c r="N4" s="561" t="s">
        <v>247</v>
      </c>
      <c r="O4" s="562"/>
      <c r="P4" s="562"/>
      <c r="Q4" s="563"/>
    </row>
    <row r="5" spans="1:17" ht="14.45" customHeight="1" thickBot="1" x14ac:dyDescent="0.25">
      <c r="A5" s="783" t="s">
        <v>239</v>
      </c>
      <c r="B5" s="784" t="s">
        <v>241</v>
      </c>
      <c r="C5" s="784" t="s">
        <v>242</v>
      </c>
      <c r="D5" s="784" t="s">
        <v>243</v>
      </c>
      <c r="E5" s="785" t="s">
        <v>244</v>
      </c>
      <c r="F5" s="786" t="s">
        <v>241</v>
      </c>
      <c r="G5" s="787" t="s">
        <v>242</v>
      </c>
      <c r="H5" s="787" t="s">
        <v>243</v>
      </c>
      <c r="I5" s="788" t="s">
        <v>244</v>
      </c>
      <c r="J5" s="784" t="s">
        <v>241</v>
      </c>
      <c r="K5" s="784" t="s">
        <v>242</v>
      </c>
      <c r="L5" s="784" t="s">
        <v>243</v>
      </c>
      <c r="M5" s="785" t="s">
        <v>244</v>
      </c>
      <c r="N5" s="786" t="s">
        <v>241</v>
      </c>
      <c r="O5" s="787" t="s">
        <v>242</v>
      </c>
      <c r="P5" s="787" t="s">
        <v>243</v>
      </c>
      <c r="Q5" s="788" t="s">
        <v>244</v>
      </c>
    </row>
    <row r="6" spans="1:17" ht="14.45" customHeight="1" x14ac:dyDescent="0.2">
      <c r="A6" s="792" t="s">
        <v>2194</v>
      </c>
      <c r="B6" s="798"/>
      <c r="C6" s="746"/>
      <c r="D6" s="746"/>
      <c r="E6" s="747"/>
      <c r="F6" s="795"/>
      <c r="G6" s="766"/>
      <c r="H6" s="766"/>
      <c r="I6" s="801"/>
      <c r="J6" s="798"/>
      <c r="K6" s="746"/>
      <c r="L6" s="746"/>
      <c r="M6" s="747"/>
      <c r="N6" s="795"/>
      <c r="O6" s="766"/>
      <c r="P6" s="766"/>
      <c r="Q6" s="789"/>
    </row>
    <row r="7" spans="1:17" ht="14.45" customHeight="1" x14ac:dyDescent="0.2">
      <c r="A7" s="793" t="s">
        <v>1622</v>
      </c>
      <c r="B7" s="799">
        <v>733</v>
      </c>
      <c r="C7" s="753">
        <v>761</v>
      </c>
      <c r="D7" s="753">
        <v>301</v>
      </c>
      <c r="E7" s="754"/>
      <c r="F7" s="796">
        <v>0.40835654596100279</v>
      </c>
      <c r="G7" s="767">
        <v>0.42395543175487466</v>
      </c>
      <c r="H7" s="767">
        <v>0.16768802228412255</v>
      </c>
      <c r="I7" s="802">
        <v>0</v>
      </c>
      <c r="J7" s="799">
        <v>102</v>
      </c>
      <c r="K7" s="753">
        <v>339</v>
      </c>
      <c r="L7" s="753">
        <v>301</v>
      </c>
      <c r="M7" s="754"/>
      <c r="N7" s="796">
        <v>0.13746630727762804</v>
      </c>
      <c r="O7" s="767">
        <v>0.45687331536388143</v>
      </c>
      <c r="P7" s="767">
        <v>0.40566037735849059</v>
      </c>
      <c r="Q7" s="790">
        <v>0</v>
      </c>
    </row>
    <row r="8" spans="1:17" ht="14.45" customHeight="1" x14ac:dyDescent="0.2">
      <c r="A8" s="793" t="s">
        <v>1625</v>
      </c>
      <c r="B8" s="799">
        <v>23</v>
      </c>
      <c r="C8" s="753"/>
      <c r="D8" s="753"/>
      <c r="E8" s="754"/>
      <c r="F8" s="796">
        <v>1</v>
      </c>
      <c r="G8" s="767">
        <v>0</v>
      </c>
      <c r="H8" s="767">
        <v>0</v>
      </c>
      <c r="I8" s="802">
        <v>0</v>
      </c>
      <c r="J8" s="799">
        <v>7</v>
      </c>
      <c r="K8" s="753"/>
      <c r="L8" s="753"/>
      <c r="M8" s="754"/>
      <c r="N8" s="796">
        <v>1</v>
      </c>
      <c r="O8" s="767">
        <v>0</v>
      </c>
      <c r="P8" s="767">
        <v>0</v>
      </c>
      <c r="Q8" s="790">
        <v>0</v>
      </c>
    </row>
    <row r="9" spans="1:17" ht="14.45" customHeight="1" x14ac:dyDescent="0.2">
      <c r="A9" s="793" t="s">
        <v>1623</v>
      </c>
      <c r="B9" s="799">
        <v>1978</v>
      </c>
      <c r="C9" s="753">
        <v>341</v>
      </c>
      <c r="D9" s="753">
        <v>293</v>
      </c>
      <c r="E9" s="754"/>
      <c r="F9" s="796">
        <v>0.75727411944869827</v>
      </c>
      <c r="G9" s="767">
        <v>0.13055130168453294</v>
      </c>
      <c r="H9" s="767">
        <v>0.11217457886676876</v>
      </c>
      <c r="I9" s="802">
        <v>0</v>
      </c>
      <c r="J9" s="799">
        <v>111</v>
      </c>
      <c r="K9" s="753">
        <v>171</v>
      </c>
      <c r="L9" s="753">
        <v>293</v>
      </c>
      <c r="M9" s="754"/>
      <c r="N9" s="796">
        <v>0.19304347826086957</v>
      </c>
      <c r="O9" s="767">
        <v>0.29739130434782607</v>
      </c>
      <c r="P9" s="767">
        <v>0.50956521739130434</v>
      </c>
      <c r="Q9" s="790">
        <v>0</v>
      </c>
    </row>
    <row r="10" spans="1:17" ht="14.45" customHeight="1" x14ac:dyDescent="0.2">
      <c r="A10" s="793" t="s">
        <v>1624</v>
      </c>
      <c r="B10" s="799">
        <v>967</v>
      </c>
      <c r="C10" s="753">
        <v>75</v>
      </c>
      <c r="D10" s="753"/>
      <c r="E10" s="754"/>
      <c r="F10" s="796">
        <v>0.92802303262955854</v>
      </c>
      <c r="G10" s="767">
        <v>7.1976967370441458E-2</v>
      </c>
      <c r="H10" s="767">
        <v>0</v>
      </c>
      <c r="I10" s="802">
        <v>0</v>
      </c>
      <c r="J10" s="799">
        <v>130</v>
      </c>
      <c r="K10" s="753">
        <v>49</v>
      </c>
      <c r="L10" s="753"/>
      <c r="M10" s="754"/>
      <c r="N10" s="796">
        <v>0.72625698324022347</v>
      </c>
      <c r="O10" s="767">
        <v>0.27374301675977653</v>
      </c>
      <c r="P10" s="767">
        <v>0</v>
      </c>
      <c r="Q10" s="790">
        <v>0</v>
      </c>
    </row>
    <row r="11" spans="1:17" ht="14.45" customHeight="1" thickBot="1" x14ac:dyDescent="0.25">
      <c r="A11" s="794" t="s">
        <v>2195</v>
      </c>
      <c r="B11" s="800">
        <v>33</v>
      </c>
      <c r="C11" s="760"/>
      <c r="D11" s="760"/>
      <c r="E11" s="761"/>
      <c r="F11" s="797">
        <v>1</v>
      </c>
      <c r="G11" s="768">
        <v>0</v>
      </c>
      <c r="H11" s="768">
        <v>0</v>
      </c>
      <c r="I11" s="803">
        <v>0</v>
      </c>
      <c r="J11" s="800">
        <v>10</v>
      </c>
      <c r="K11" s="760"/>
      <c r="L11" s="760"/>
      <c r="M11" s="761"/>
      <c r="N11" s="797">
        <v>1</v>
      </c>
      <c r="O11" s="768">
        <v>0</v>
      </c>
      <c r="P11" s="768">
        <v>0</v>
      </c>
      <c r="Q11" s="79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6" priority="1" operator="greaterThan">
      <formula>0.3</formula>
    </cfRule>
  </conditionalFormatting>
  <hyperlinks>
    <hyperlink ref="A2" location="Obsah!A1" display="Zpět na Obsah  KL 01  1.-4.měsíc" xr:uid="{481643C6-D51D-4013-B885-B2B48EB62E0E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371" t="s">
        <v>325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187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30">
        <v>50</v>
      </c>
      <c r="B5" s="731" t="s">
        <v>2196</v>
      </c>
      <c r="C5" s="734">
        <v>931921.07999999914</v>
      </c>
      <c r="D5" s="734">
        <v>1820</v>
      </c>
      <c r="E5" s="734">
        <v>556223.08999999962</v>
      </c>
      <c r="F5" s="804">
        <v>0.59685643123342602</v>
      </c>
      <c r="G5" s="734">
        <v>1035</v>
      </c>
      <c r="H5" s="804">
        <v>0.56868131868131866</v>
      </c>
      <c r="I5" s="734">
        <v>375697.98999999958</v>
      </c>
      <c r="J5" s="804">
        <v>0.40314356876657403</v>
      </c>
      <c r="K5" s="734">
        <v>785</v>
      </c>
      <c r="L5" s="804">
        <v>0.43131868131868134</v>
      </c>
      <c r="M5" s="734" t="s">
        <v>73</v>
      </c>
      <c r="N5" s="270"/>
    </row>
    <row r="6" spans="1:14" ht="14.45" customHeight="1" x14ac:dyDescent="0.2">
      <c r="A6" s="730">
        <v>50</v>
      </c>
      <c r="B6" s="731" t="s">
        <v>2197</v>
      </c>
      <c r="C6" s="734">
        <v>850329.39999999921</v>
      </c>
      <c r="D6" s="734">
        <v>1429</v>
      </c>
      <c r="E6" s="734">
        <v>478102.84999999969</v>
      </c>
      <c r="F6" s="804">
        <v>0.56225605041999038</v>
      </c>
      <c r="G6" s="734">
        <v>662</v>
      </c>
      <c r="H6" s="804">
        <v>0.46326102169349193</v>
      </c>
      <c r="I6" s="734">
        <v>372226.54999999958</v>
      </c>
      <c r="J6" s="804">
        <v>0.43774394958000973</v>
      </c>
      <c r="K6" s="734">
        <v>767</v>
      </c>
      <c r="L6" s="804">
        <v>0.53673897830650807</v>
      </c>
      <c r="M6" s="734" t="s">
        <v>1</v>
      </c>
      <c r="N6" s="270"/>
    </row>
    <row r="7" spans="1:14" ht="14.45" customHeight="1" x14ac:dyDescent="0.2">
      <c r="A7" s="730">
        <v>50</v>
      </c>
      <c r="B7" s="731" t="s">
        <v>2198</v>
      </c>
      <c r="C7" s="734">
        <v>0</v>
      </c>
      <c r="D7" s="734">
        <v>7</v>
      </c>
      <c r="E7" s="734">
        <v>0</v>
      </c>
      <c r="F7" s="804" t="s">
        <v>587</v>
      </c>
      <c r="G7" s="734">
        <v>2</v>
      </c>
      <c r="H7" s="804">
        <v>0.2857142857142857</v>
      </c>
      <c r="I7" s="734">
        <v>0</v>
      </c>
      <c r="J7" s="804" t="s">
        <v>587</v>
      </c>
      <c r="K7" s="734">
        <v>5</v>
      </c>
      <c r="L7" s="804">
        <v>0.7142857142857143</v>
      </c>
      <c r="M7" s="734" t="s">
        <v>1</v>
      </c>
      <c r="N7" s="270"/>
    </row>
    <row r="8" spans="1:14" ht="14.45" customHeight="1" x14ac:dyDescent="0.2">
      <c r="A8" s="730">
        <v>50</v>
      </c>
      <c r="B8" s="731" t="s">
        <v>2199</v>
      </c>
      <c r="C8" s="734">
        <v>81591.679999999993</v>
      </c>
      <c r="D8" s="734">
        <v>384</v>
      </c>
      <c r="E8" s="734">
        <v>78120.239999999991</v>
      </c>
      <c r="F8" s="804">
        <v>0.95745350506326132</v>
      </c>
      <c r="G8" s="734">
        <v>371</v>
      </c>
      <c r="H8" s="804">
        <v>0.96614583333333337</v>
      </c>
      <c r="I8" s="734">
        <v>3471.44</v>
      </c>
      <c r="J8" s="804">
        <v>4.2546494936738649E-2</v>
      </c>
      <c r="K8" s="734">
        <v>13</v>
      </c>
      <c r="L8" s="804">
        <v>3.3854166666666664E-2</v>
      </c>
      <c r="M8" s="734" t="s">
        <v>1</v>
      </c>
      <c r="N8" s="270"/>
    </row>
    <row r="9" spans="1:14" ht="14.45" customHeight="1" x14ac:dyDescent="0.2">
      <c r="A9" s="730" t="s">
        <v>585</v>
      </c>
      <c r="B9" s="731" t="s">
        <v>3</v>
      </c>
      <c r="C9" s="734">
        <v>931921.07999999914</v>
      </c>
      <c r="D9" s="734">
        <v>1820</v>
      </c>
      <c r="E9" s="734">
        <v>556223.08999999962</v>
      </c>
      <c r="F9" s="804">
        <v>0.59685643123342602</v>
      </c>
      <c r="G9" s="734">
        <v>1035</v>
      </c>
      <c r="H9" s="804">
        <v>0.56868131868131866</v>
      </c>
      <c r="I9" s="734">
        <v>375697.98999999958</v>
      </c>
      <c r="J9" s="804">
        <v>0.40314356876657403</v>
      </c>
      <c r="K9" s="734">
        <v>785</v>
      </c>
      <c r="L9" s="804">
        <v>0.43131868131868134</v>
      </c>
      <c r="M9" s="734" t="s">
        <v>599</v>
      </c>
      <c r="N9" s="270"/>
    </row>
    <row r="11" spans="1:14" ht="14.45" customHeight="1" x14ac:dyDescent="0.2">
      <c r="A11" s="730">
        <v>50</v>
      </c>
      <c r="B11" s="731" t="s">
        <v>2196</v>
      </c>
      <c r="C11" s="734" t="s">
        <v>587</v>
      </c>
      <c r="D11" s="734" t="s">
        <v>587</v>
      </c>
      <c r="E11" s="734" t="s">
        <v>587</v>
      </c>
      <c r="F11" s="804" t="s">
        <v>587</v>
      </c>
      <c r="G11" s="734" t="s">
        <v>587</v>
      </c>
      <c r="H11" s="804" t="s">
        <v>587</v>
      </c>
      <c r="I11" s="734" t="s">
        <v>587</v>
      </c>
      <c r="J11" s="804" t="s">
        <v>587</v>
      </c>
      <c r="K11" s="734" t="s">
        <v>587</v>
      </c>
      <c r="L11" s="804" t="s">
        <v>587</v>
      </c>
      <c r="M11" s="734" t="s">
        <v>73</v>
      </c>
      <c r="N11" s="270"/>
    </row>
    <row r="12" spans="1:14" ht="14.45" customHeight="1" x14ac:dyDescent="0.2">
      <c r="A12" s="730" t="s">
        <v>2200</v>
      </c>
      <c r="B12" s="731" t="s">
        <v>2197</v>
      </c>
      <c r="C12" s="734">
        <v>3420.09</v>
      </c>
      <c r="D12" s="734">
        <v>12</v>
      </c>
      <c r="E12" s="734">
        <v>2376.12</v>
      </c>
      <c r="F12" s="804">
        <v>0.69475364683385521</v>
      </c>
      <c r="G12" s="734">
        <v>3</v>
      </c>
      <c r="H12" s="804">
        <v>0.25</v>
      </c>
      <c r="I12" s="734">
        <v>1043.97</v>
      </c>
      <c r="J12" s="804">
        <v>0.30524635316614473</v>
      </c>
      <c r="K12" s="734">
        <v>9</v>
      </c>
      <c r="L12" s="804">
        <v>0.75</v>
      </c>
      <c r="M12" s="734" t="s">
        <v>1</v>
      </c>
      <c r="N12" s="270"/>
    </row>
    <row r="13" spans="1:14" ht="14.45" customHeight="1" x14ac:dyDescent="0.2">
      <c r="A13" s="730" t="s">
        <v>2200</v>
      </c>
      <c r="B13" s="731" t="s">
        <v>2201</v>
      </c>
      <c r="C13" s="734">
        <v>3420.09</v>
      </c>
      <c r="D13" s="734">
        <v>12</v>
      </c>
      <c r="E13" s="734">
        <v>2376.12</v>
      </c>
      <c r="F13" s="804">
        <v>0.69475364683385521</v>
      </c>
      <c r="G13" s="734">
        <v>3</v>
      </c>
      <c r="H13" s="804">
        <v>0.25</v>
      </c>
      <c r="I13" s="734">
        <v>1043.97</v>
      </c>
      <c r="J13" s="804">
        <v>0.30524635316614473</v>
      </c>
      <c r="K13" s="734">
        <v>9</v>
      </c>
      <c r="L13" s="804">
        <v>0.75</v>
      </c>
      <c r="M13" s="734" t="s">
        <v>603</v>
      </c>
      <c r="N13" s="270"/>
    </row>
    <row r="14" spans="1:14" ht="14.45" customHeight="1" x14ac:dyDescent="0.2">
      <c r="A14" s="730" t="s">
        <v>587</v>
      </c>
      <c r="B14" s="731" t="s">
        <v>587</v>
      </c>
      <c r="C14" s="734" t="s">
        <v>587</v>
      </c>
      <c r="D14" s="734" t="s">
        <v>587</v>
      </c>
      <c r="E14" s="734" t="s">
        <v>587</v>
      </c>
      <c r="F14" s="804" t="s">
        <v>587</v>
      </c>
      <c r="G14" s="734" t="s">
        <v>587</v>
      </c>
      <c r="H14" s="804" t="s">
        <v>587</v>
      </c>
      <c r="I14" s="734" t="s">
        <v>587</v>
      </c>
      <c r="J14" s="804" t="s">
        <v>587</v>
      </c>
      <c r="K14" s="734" t="s">
        <v>587</v>
      </c>
      <c r="L14" s="804" t="s">
        <v>587</v>
      </c>
      <c r="M14" s="734" t="s">
        <v>604</v>
      </c>
      <c r="N14" s="270"/>
    </row>
    <row r="15" spans="1:14" ht="14.45" customHeight="1" x14ac:dyDescent="0.2">
      <c r="A15" s="730" t="s">
        <v>2202</v>
      </c>
      <c r="B15" s="731" t="s">
        <v>2197</v>
      </c>
      <c r="C15" s="734">
        <v>846909.30999999936</v>
      </c>
      <c r="D15" s="734">
        <v>1417</v>
      </c>
      <c r="E15" s="734">
        <v>475726.72999999969</v>
      </c>
      <c r="F15" s="804">
        <v>0.56172098285234351</v>
      </c>
      <c r="G15" s="734">
        <v>659</v>
      </c>
      <c r="H15" s="804">
        <v>0.46506704304869445</v>
      </c>
      <c r="I15" s="734">
        <v>371182.57999999961</v>
      </c>
      <c r="J15" s="804">
        <v>0.43827901714765644</v>
      </c>
      <c r="K15" s="734">
        <v>758</v>
      </c>
      <c r="L15" s="804">
        <v>0.5349329569513056</v>
      </c>
      <c r="M15" s="734" t="s">
        <v>1</v>
      </c>
      <c r="N15" s="270"/>
    </row>
    <row r="16" spans="1:14" ht="14.45" customHeight="1" x14ac:dyDescent="0.2">
      <c r="A16" s="730" t="s">
        <v>2202</v>
      </c>
      <c r="B16" s="731" t="s">
        <v>2198</v>
      </c>
      <c r="C16" s="734">
        <v>0</v>
      </c>
      <c r="D16" s="734">
        <v>7</v>
      </c>
      <c r="E16" s="734">
        <v>0</v>
      </c>
      <c r="F16" s="804" t="s">
        <v>587</v>
      </c>
      <c r="G16" s="734">
        <v>2</v>
      </c>
      <c r="H16" s="804">
        <v>0.2857142857142857</v>
      </c>
      <c r="I16" s="734">
        <v>0</v>
      </c>
      <c r="J16" s="804" t="s">
        <v>587</v>
      </c>
      <c r="K16" s="734">
        <v>5</v>
      </c>
      <c r="L16" s="804">
        <v>0.7142857142857143</v>
      </c>
      <c r="M16" s="734" t="s">
        <v>1</v>
      </c>
      <c r="N16" s="270"/>
    </row>
    <row r="17" spans="1:14" ht="14.45" customHeight="1" x14ac:dyDescent="0.2">
      <c r="A17" s="730" t="s">
        <v>2202</v>
      </c>
      <c r="B17" s="731" t="s">
        <v>2199</v>
      </c>
      <c r="C17" s="734">
        <v>81591.679999999993</v>
      </c>
      <c r="D17" s="734">
        <v>384</v>
      </c>
      <c r="E17" s="734">
        <v>78120.239999999991</v>
      </c>
      <c r="F17" s="804">
        <v>0.95745350506326132</v>
      </c>
      <c r="G17" s="734">
        <v>371</v>
      </c>
      <c r="H17" s="804">
        <v>0.96614583333333337</v>
      </c>
      <c r="I17" s="734">
        <v>3471.44</v>
      </c>
      <c r="J17" s="804">
        <v>4.2546494936738649E-2</v>
      </c>
      <c r="K17" s="734">
        <v>13</v>
      </c>
      <c r="L17" s="804">
        <v>3.3854166666666664E-2</v>
      </c>
      <c r="M17" s="734" t="s">
        <v>1</v>
      </c>
      <c r="N17" s="270"/>
    </row>
    <row r="18" spans="1:14" ht="14.45" customHeight="1" x14ac:dyDescent="0.2">
      <c r="A18" s="730" t="s">
        <v>2202</v>
      </c>
      <c r="B18" s="731" t="s">
        <v>2203</v>
      </c>
      <c r="C18" s="734">
        <v>928500.98999999929</v>
      </c>
      <c r="D18" s="734">
        <v>1808</v>
      </c>
      <c r="E18" s="734">
        <v>553846.96999999974</v>
      </c>
      <c r="F18" s="804">
        <v>0.59649583141532259</v>
      </c>
      <c r="G18" s="734">
        <v>1032</v>
      </c>
      <c r="H18" s="804">
        <v>0.57079646017699115</v>
      </c>
      <c r="I18" s="734">
        <v>374654.01999999961</v>
      </c>
      <c r="J18" s="804">
        <v>0.40350416858467741</v>
      </c>
      <c r="K18" s="734">
        <v>776</v>
      </c>
      <c r="L18" s="804">
        <v>0.42920353982300885</v>
      </c>
      <c r="M18" s="734" t="s">
        <v>603</v>
      </c>
      <c r="N18" s="270"/>
    </row>
    <row r="19" spans="1:14" ht="14.45" customHeight="1" x14ac:dyDescent="0.2">
      <c r="A19" s="730" t="s">
        <v>587</v>
      </c>
      <c r="B19" s="731" t="s">
        <v>587</v>
      </c>
      <c r="C19" s="734" t="s">
        <v>587</v>
      </c>
      <c r="D19" s="734" t="s">
        <v>587</v>
      </c>
      <c r="E19" s="734" t="s">
        <v>587</v>
      </c>
      <c r="F19" s="804" t="s">
        <v>587</v>
      </c>
      <c r="G19" s="734" t="s">
        <v>587</v>
      </c>
      <c r="H19" s="804" t="s">
        <v>587</v>
      </c>
      <c r="I19" s="734" t="s">
        <v>587</v>
      </c>
      <c r="J19" s="804" t="s">
        <v>587</v>
      </c>
      <c r="K19" s="734" t="s">
        <v>587</v>
      </c>
      <c r="L19" s="804" t="s">
        <v>587</v>
      </c>
      <c r="M19" s="734" t="s">
        <v>604</v>
      </c>
      <c r="N19" s="270"/>
    </row>
    <row r="20" spans="1:14" ht="14.45" customHeight="1" x14ac:dyDescent="0.2">
      <c r="A20" s="730" t="s">
        <v>585</v>
      </c>
      <c r="B20" s="731" t="s">
        <v>2204</v>
      </c>
      <c r="C20" s="734">
        <v>931921.07999999938</v>
      </c>
      <c r="D20" s="734">
        <v>1820</v>
      </c>
      <c r="E20" s="734">
        <v>556223.08999999962</v>
      </c>
      <c r="F20" s="804">
        <v>0.59685643123342591</v>
      </c>
      <c r="G20" s="734">
        <v>1035</v>
      </c>
      <c r="H20" s="804">
        <v>0.56868131868131866</v>
      </c>
      <c r="I20" s="734">
        <v>375697.98999999958</v>
      </c>
      <c r="J20" s="804">
        <v>0.40314356876657392</v>
      </c>
      <c r="K20" s="734">
        <v>785</v>
      </c>
      <c r="L20" s="804">
        <v>0.43131868131868134</v>
      </c>
      <c r="M20" s="734" t="s">
        <v>599</v>
      </c>
      <c r="N20" s="270"/>
    </row>
    <row r="21" spans="1:14" ht="14.45" customHeight="1" x14ac:dyDescent="0.2">
      <c r="A21" s="805" t="s">
        <v>298</v>
      </c>
    </row>
    <row r="22" spans="1:14" ht="14.45" customHeight="1" x14ac:dyDescent="0.2">
      <c r="A22" s="806" t="s">
        <v>2205</v>
      </c>
    </row>
    <row r="23" spans="1:14" ht="14.45" customHeight="1" x14ac:dyDescent="0.2">
      <c r="A23" s="805" t="s">
        <v>2206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5" priority="15" stopIfTrue="1" operator="lessThan">
      <formula>0.6</formula>
    </cfRule>
  </conditionalFormatting>
  <conditionalFormatting sqref="B5:B9">
    <cfRule type="expression" dxfId="54" priority="10">
      <formula>AND(LEFT(M5,6)&lt;&gt;"mezera",M5&lt;&gt;"")</formula>
    </cfRule>
  </conditionalFormatting>
  <conditionalFormatting sqref="A5:A9">
    <cfRule type="expression" dxfId="53" priority="8">
      <formula>AND(M5&lt;&gt;"",M5&lt;&gt;"mezeraKL")</formula>
    </cfRule>
  </conditionalFormatting>
  <conditionalFormatting sqref="F5:F9">
    <cfRule type="cellIs" dxfId="52" priority="7" operator="lessThan">
      <formula>0.6</formula>
    </cfRule>
  </conditionalFormatting>
  <conditionalFormatting sqref="B5:L9">
    <cfRule type="expression" dxfId="51" priority="9">
      <formula>OR($M5="KL",$M5="SumaKL")</formula>
    </cfRule>
    <cfRule type="expression" dxfId="50" priority="11">
      <formula>$M5="SumaNS"</formula>
    </cfRule>
  </conditionalFormatting>
  <conditionalFormatting sqref="A5:L9">
    <cfRule type="expression" dxfId="49" priority="12">
      <formula>$M5&lt;&gt;""</formula>
    </cfRule>
  </conditionalFormatting>
  <conditionalFormatting sqref="B11:B20">
    <cfRule type="expression" dxfId="48" priority="4">
      <formula>AND(LEFT(M11,6)&lt;&gt;"mezera",M11&lt;&gt;"")</formula>
    </cfRule>
  </conditionalFormatting>
  <conditionalFormatting sqref="A11:A20">
    <cfRule type="expression" dxfId="47" priority="2">
      <formula>AND(M11&lt;&gt;"",M11&lt;&gt;"mezeraKL")</formula>
    </cfRule>
  </conditionalFormatting>
  <conditionalFormatting sqref="F11:F20">
    <cfRule type="cellIs" dxfId="46" priority="1" operator="lessThan">
      <formula>0.6</formula>
    </cfRule>
  </conditionalFormatting>
  <conditionalFormatting sqref="B11:L20">
    <cfRule type="expression" dxfId="45" priority="3">
      <formula>OR($M11="KL",$M11="SumaKL")</formula>
    </cfRule>
    <cfRule type="expression" dxfId="44" priority="5">
      <formula>$M11="SumaNS"</formula>
    </cfRule>
  </conditionalFormatting>
  <conditionalFormatting sqref="A11:L20">
    <cfRule type="expression" dxfId="43" priority="6">
      <formula>$M11&lt;&gt;""</formula>
    </cfRule>
  </conditionalFormatting>
  <hyperlinks>
    <hyperlink ref="A2" location="Obsah!A1" display="Zpět na Obsah  KL 01  1.-4.měsíc" xr:uid="{D9F60458-1776-417B-B667-9E05C9CD2CCB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2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188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371" t="s">
        <v>325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187</v>
      </c>
      <c r="K3" s="567"/>
      <c r="L3" s="567"/>
      <c r="M3" s="569"/>
    </row>
    <row r="4" spans="1:13" ht="14.45" customHeight="1" thickBot="1" x14ac:dyDescent="0.25">
      <c r="A4" s="783" t="s">
        <v>166</v>
      </c>
      <c r="B4" s="784" t="s">
        <v>19</v>
      </c>
      <c r="C4" s="810"/>
      <c r="D4" s="784" t="s">
        <v>20</v>
      </c>
      <c r="E4" s="810"/>
      <c r="F4" s="784" t="s">
        <v>19</v>
      </c>
      <c r="G4" s="787" t="s">
        <v>2</v>
      </c>
      <c r="H4" s="784" t="s">
        <v>20</v>
      </c>
      <c r="I4" s="787" t="s">
        <v>2</v>
      </c>
      <c r="J4" s="784" t="s">
        <v>19</v>
      </c>
      <c r="K4" s="787" t="s">
        <v>2</v>
      </c>
      <c r="L4" s="784" t="s">
        <v>20</v>
      </c>
      <c r="M4" s="788" t="s">
        <v>2</v>
      </c>
    </row>
    <row r="5" spans="1:13" ht="14.45" customHeight="1" x14ac:dyDescent="0.2">
      <c r="A5" s="807" t="s">
        <v>2207</v>
      </c>
      <c r="B5" s="798">
        <v>25208.130000000005</v>
      </c>
      <c r="C5" s="742">
        <v>1</v>
      </c>
      <c r="D5" s="811">
        <v>96</v>
      </c>
      <c r="E5" s="814" t="s">
        <v>2207</v>
      </c>
      <c r="F5" s="798">
        <v>7799.78</v>
      </c>
      <c r="G5" s="766">
        <v>0.30941525610983434</v>
      </c>
      <c r="H5" s="746">
        <v>36</v>
      </c>
      <c r="I5" s="789">
        <v>0.375</v>
      </c>
      <c r="J5" s="817">
        <v>17408.350000000006</v>
      </c>
      <c r="K5" s="766">
        <v>0.69058474389016566</v>
      </c>
      <c r="L5" s="746">
        <v>60</v>
      </c>
      <c r="M5" s="789">
        <v>0.625</v>
      </c>
    </row>
    <row r="6" spans="1:13" ht="14.45" customHeight="1" x14ac:dyDescent="0.2">
      <c r="A6" s="808" t="s">
        <v>2208</v>
      </c>
      <c r="B6" s="799">
        <v>10622.87</v>
      </c>
      <c r="C6" s="749">
        <v>1</v>
      </c>
      <c r="D6" s="812">
        <v>17</v>
      </c>
      <c r="E6" s="815" t="s">
        <v>2208</v>
      </c>
      <c r="F6" s="799">
        <v>6976.34</v>
      </c>
      <c r="G6" s="767">
        <v>0.65672836060311379</v>
      </c>
      <c r="H6" s="753">
        <v>11</v>
      </c>
      <c r="I6" s="790">
        <v>0.6470588235294118</v>
      </c>
      <c r="J6" s="818">
        <v>3646.53</v>
      </c>
      <c r="K6" s="767">
        <v>0.34327163939688615</v>
      </c>
      <c r="L6" s="753">
        <v>6</v>
      </c>
      <c r="M6" s="790">
        <v>0.35294117647058826</v>
      </c>
    </row>
    <row r="7" spans="1:13" ht="14.45" customHeight="1" x14ac:dyDescent="0.2">
      <c r="A7" s="808" t="s">
        <v>2209</v>
      </c>
      <c r="B7" s="799">
        <v>630.80000000000007</v>
      </c>
      <c r="C7" s="749">
        <v>1</v>
      </c>
      <c r="D7" s="812">
        <v>3</v>
      </c>
      <c r="E7" s="815" t="s">
        <v>2209</v>
      </c>
      <c r="F7" s="799"/>
      <c r="G7" s="767">
        <v>0</v>
      </c>
      <c r="H7" s="753"/>
      <c r="I7" s="790">
        <v>0</v>
      </c>
      <c r="J7" s="818">
        <v>630.80000000000007</v>
      </c>
      <c r="K7" s="767">
        <v>1</v>
      </c>
      <c r="L7" s="753">
        <v>3</v>
      </c>
      <c r="M7" s="790">
        <v>1</v>
      </c>
    </row>
    <row r="8" spans="1:13" ht="14.45" customHeight="1" x14ac:dyDescent="0.2">
      <c r="A8" s="808" t="s">
        <v>2210</v>
      </c>
      <c r="B8" s="799">
        <v>7430.4900000000007</v>
      </c>
      <c r="C8" s="749">
        <v>1</v>
      </c>
      <c r="D8" s="812">
        <v>23</v>
      </c>
      <c r="E8" s="815" t="s">
        <v>2210</v>
      </c>
      <c r="F8" s="799">
        <v>3307.46</v>
      </c>
      <c r="G8" s="767">
        <v>0.44512003918987841</v>
      </c>
      <c r="H8" s="753">
        <v>9</v>
      </c>
      <c r="I8" s="790">
        <v>0.39130434782608697</v>
      </c>
      <c r="J8" s="818">
        <v>4123.0300000000007</v>
      </c>
      <c r="K8" s="767">
        <v>0.55487996081012159</v>
      </c>
      <c r="L8" s="753">
        <v>14</v>
      </c>
      <c r="M8" s="790">
        <v>0.60869565217391308</v>
      </c>
    </row>
    <row r="9" spans="1:13" ht="14.45" customHeight="1" x14ac:dyDescent="0.2">
      <c r="A9" s="808" t="s">
        <v>2211</v>
      </c>
      <c r="B9" s="799">
        <v>163184.91</v>
      </c>
      <c r="C9" s="749">
        <v>1</v>
      </c>
      <c r="D9" s="812">
        <v>276</v>
      </c>
      <c r="E9" s="815" t="s">
        <v>2211</v>
      </c>
      <c r="F9" s="799">
        <v>116084.42000000001</v>
      </c>
      <c r="G9" s="767">
        <v>0.71136736846562598</v>
      </c>
      <c r="H9" s="753">
        <v>189</v>
      </c>
      <c r="I9" s="790">
        <v>0.68478260869565222</v>
      </c>
      <c r="J9" s="818">
        <v>47100.49</v>
      </c>
      <c r="K9" s="767">
        <v>0.28863263153437407</v>
      </c>
      <c r="L9" s="753">
        <v>87</v>
      </c>
      <c r="M9" s="790">
        <v>0.31521739130434784</v>
      </c>
    </row>
    <row r="10" spans="1:13" ht="14.45" customHeight="1" x14ac:dyDescent="0.2">
      <c r="A10" s="808" t="s">
        <v>2212</v>
      </c>
      <c r="B10" s="799">
        <v>36948.950000000012</v>
      </c>
      <c r="C10" s="749">
        <v>1</v>
      </c>
      <c r="D10" s="812">
        <v>158</v>
      </c>
      <c r="E10" s="815" t="s">
        <v>2212</v>
      </c>
      <c r="F10" s="799">
        <v>17057.099999999999</v>
      </c>
      <c r="G10" s="767">
        <v>0.46163964063931434</v>
      </c>
      <c r="H10" s="753">
        <v>62</v>
      </c>
      <c r="I10" s="790">
        <v>0.39240506329113922</v>
      </c>
      <c r="J10" s="818">
        <v>19891.850000000013</v>
      </c>
      <c r="K10" s="767">
        <v>0.53836035936068571</v>
      </c>
      <c r="L10" s="753">
        <v>96</v>
      </c>
      <c r="M10" s="790">
        <v>0.60759493670886078</v>
      </c>
    </row>
    <row r="11" spans="1:13" ht="14.45" customHeight="1" x14ac:dyDescent="0.2">
      <c r="A11" s="808" t="s">
        <v>2213</v>
      </c>
      <c r="B11" s="799">
        <v>7010.9800000000014</v>
      </c>
      <c r="C11" s="749">
        <v>1</v>
      </c>
      <c r="D11" s="812">
        <v>38</v>
      </c>
      <c r="E11" s="815" t="s">
        <v>2213</v>
      </c>
      <c r="F11" s="799">
        <v>634.51</v>
      </c>
      <c r="G11" s="767">
        <v>9.0502326350952345E-2</v>
      </c>
      <c r="H11" s="753">
        <v>6</v>
      </c>
      <c r="I11" s="790">
        <v>0.15789473684210525</v>
      </c>
      <c r="J11" s="818">
        <v>6376.4700000000012</v>
      </c>
      <c r="K11" s="767">
        <v>0.90949767364904766</v>
      </c>
      <c r="L11" s="753">
        <v>32</v>
      </c>
      <c r="M11" s="790">
        <v>0.84210526315789469</v>
      </c>
    </row>
    <row r="12" spans="1:13" ht="14.45" customHeight="1" x14ac:dyDescent="0.2">
      <c r="A12" s="808" t="s">
        <v>2214</v>
      </c>
      <c r="B12" s="799">
        <v>15602.9</v>
      </c>
      <c r="C12" s="749">
        <v>1</v>
      </c>
      <c r="D12" s="812">
        <v>45</v>
      </c>
      <c r="E12" s="815" t="s">
        <v>2214</v>
      </c>
      <c r="F12" s="799">
        <v>8403.34</v>
      </c>
      <c r="G12" s="767">
        <v>0.53857552121720964</v>
      </c>
      <c r="H12" s="753">
        <v>13</v>
      </c>
      <c r="I12" s="790">
        <v>0.28888888888888886</v>
      </c>
      <c r="J12" s="818">
        <v>7199.5599999999995</v>
      </c>
      <c r="K12" s="767">
        <v>0.46142447878279036</v>
      </c>
      <c r="L12" s="753">
        <v>32</v>
      </c>
      <c r="M12" s="790">
        <v>0.71111111111111114</v>
      </c>
    </row>
    <row r="13" spans="1:13" ht="14.45" customHeight="1" x14ac:dyDescent="0.2">
      <c r="A13" s="808" t="s">
        <v>2215</v>
      </c>
      <c r="B13" s="799">
        <v>35606.180000000008</v>
      </c>
      <c r="C13" s="749">
        <v>1</v>
      </c>
      <c r="D13" s="812">
        <v>125</v>
      </c>
      <c r="E13" s="815" t="s">
        <v>2215</v>
      </c>
      <c r="F13" s="799">
        <v>12710.58</v>
      </c>
      <c r="G13" s="767">
        <v>0.3569767944778125</v>
      </c>
      <c r="H13" s="753">
        <v>38</v>
      </c>
      <c r="I13" s="790">
        <v>0.30399999999999999</v>
      </c>
      <c r="J13" s="818">
        <v>22895.600000000009</v>
      </c>
      <c r="K13" s="767">
        <v>0.64302320552218761</v>
      </c>
      <c r="L13" s="753">
        <v>87</v>
      </c>
      <c r="M13" s="790">
        <v>0.69599999999999995</v>
      </c>
    </row>
    <row r="14" spans="1:13" ht="14.45" customHeight="1" x14ac:dyDescent="0.2">
      <c r="A14" s="808" t="s">
        <v>2216</v>
      </c>
      <c r="B14" s="799">
        <v>256.66000000000003</v>
      </c>
      <c r="C14" s="749">
        <v>1</v>
      </c>
      <c r="D14" s="812">
        <v>6</v>
      </c>
      <c r="E14" s="815" t="s">
        <v>2216</v>
      </c>
      <c r="F14" s="799">
        <v>256.66000000000003</v>
      </c>
      <c r="G14" s="767">
        <v>1</v>
      </c>
      <c r="H14" s="753">
        <v>5</v>
      </c>
      <c r="I14" s="790">
        <v>0.83333333333333337</v>
      </c>
      <c r="J14" s="818">
        <v>0</v>
      </c>
      <c r="K14" s="767">
        <v>0</v>
      </c>
      <c r="L14" s="753">
        <v>1</v>
      </c>
      <c r="M14" s="790">
        <v>0.16666666666666666</v>
      </c>
    </row>
    <row r="15" spans="1:13" ht="14.45" customHeight="1" x14ac:dyDescent="0.2">
      <c r="A15" s="808" t="s">
        <v>2217</v>
      </c>
      <c r="B15" s="799">
        <v>499138.26999999979</v>
      </c>
      <c r="C15" s="749">
        <v>1</v>
      </c>
      <c r="D15" s="812">
        <v>775</v>
      </c>
      <c r="E15" s="815" t="s">
        <v>2217</v>
      </c>
      <c r="F15" s="799">
        <v>321694.36999999982</v>
      </c>
      <c r="G15" s="767">
        <v>0.64449950912399478</v>
      </c>
      <c r="H15" s="753">
        <v>513</v>
      </c>
      <c r="I15" s="790">
        <v>0.66193548387096779</v>
      </c>
      <c r="J15" s="818">
        <v>177443.89999999994</v>
      </c>
      <c r="K15" s="767">
        <v>0.35550049087600516</v>
      </c>
      <c r="L15" s="753">
        <v>262</v>
      </c>
      <c r="M15" s="790">
        <v>0.33806451612903227</v>
      </c>
    </row>
    <row r="16" spans="1:13" ht="14.45" customHeight="1" x14ac:dyDescent="0.2">
      <c r="A16" s="808" t="s">
        <v>2218</v>
      </c>
      <c r="B16" s="799">
        <v>24729.94</v>
      </c>
      <c r="C16" s="749">
        <v>1</v>
      </c>
      <c r="D16" s="812">
        <v>70</v>
      </c>
      <c r="E16" s="815" t="s">
        <v>2218</v>
      </c>
      <c r="F16" s="799">
        <v>11648.41</v>
      </c>
      <c r="G16" s="767">
        <v>0.47102459609687691</v>
      </c>
      <c r="H16" s="753">
        <v>59</v>
      </c>
      <c r="I16" s="790">
        <v>0.84285714285714286</v>
      </c>
      <c r="J16" s="818">
        <v>13081.529999999999</v>
      </c>
      <c r="K16" s="767">
        <v>0.52897540390312303</v>
      </c>
      <c r="L16" s="753">
        <v>11</v>
      </c>
      <c r="M16" s="790">
        <v>0.15714285714285714</v>
      </c>
    </row>
    <row r="17" spans="1:13" ht="14.45" customHeight="1" x14ac:dyDescent="0.2">
      <c r="A17" s="808" t="s">
        <v>2219</v>
      </c>
      <c r="B17" s="799">
        <v>1649.2199999999998</v>
      </c>
      <c r="C17" s="749">
        <v>1</v>
      </c>
      <c r="D17" s="812">
        <v>11</v>
      </c>
      <c r="E17" s="815" t="s">
        <v>2219</v>
      </c>
      <c r="F17" s="799">
        <v>688.25</v>
      </c>
      <c r="G17" s="767">
        <v>0.41731848995282622</v>
      </c>
      <c r="H17" s="753">
        <v>3</v>
      </c>
      <c r="I17" s="790">
        <v>0.27272727272727271</v>
      </c>
      <c r="J17" s="818">
        <v>960.9699999999998</v>
      </c>
      <c r="K17" s="767">
        <v>0.58268151004717372</v>
      </c>
      <c r="L17" s="753">
        <v>8</v>
      </c>
      <c r="M17" s="790">
        <v>0.72727272727272729</v>
      </c>
    </row>
    <row r="18" spans="1:13" ht="14.45" customHeight="1" x14ac:dyDescent="0.2">
      <c r="A18" s="808" t="s">
        <v>2220</v>
      </c>
      <c r="B18" s="799">
        <v>1032.9100000000001</v>
      </c>
      <c r="C18" s="749">
        <v>1</v>
      </c>
      <c r="D18" s="812">
        <v>5</v>
      </c>
      <c r="E18" s="815" t="s">
        <v>2220</v>
      </c>
      <c r="F18" s="799">
        <v>412.62000000000006</v>
      </c>
      <c r="G18" s="767">
        <v>0.3994733326233651</v>
      </c>
      <c r="H18" s="753">
        <v>2</v>
      </c>
      <c r="I18" s="790">
        <v>0.4</v>
      </c>
      <c r="J18" s="818">
        <v>620.29</v>
      </c>
      <c r="K18" s="767">
        <v>0.60052666737663485</v>
      </c>
      <c r="L18" s="753">
        <v>3</v>
      </c>
      <c r="M18" s="790">
        <v>0.6</v>
      </c>
    </row>
    <row r="19" spans="1:13" ht="14.45" customHeight="1" x14ac:dyDescent="0.2">
      <c r="A19" s="808" t="s">
        <v>2221</v>
      </c>
      <c r="B19" s="799">
        <v>19767.900000000009</v>
      </c>
      <c r="C19" s="749">
        <v>1</v>
      </c>
      <c r="D19" s="812">
        <v>44</v>
      </c>
      <c r="E19" s="815" t="s">
        <v>2221</v>
      </c>
      <c r="F19" s="799">
        <v>6916.9300000000021</v>
      </c>
      <c r="G19" s="767">
        <v>0.3499071727396435</v>
      </c>
      <c r="H19" s="753">
        <v>14</v>
      </c>
      <c r="I19" s="790">
        <v>0.31818181818181818</v>
      </c>
      <c r="J19" s="818">
        <v>12850.970000000005</v>
      </c>
      <c r="K19" s="767">
        <v>0.65009282726035644</v>
      </c>
      <c r="L19" s="753">
        <v>30</v>
      </c>
      <c r="M19" s="790">
        <v>0.68181818181818177</v>
      </c>
    </row>
    <row r="20" spans="1:13" ht="14.45" customHeight="1" x14ac:dyDescent="0.2">
      <c r="A20" s="808" t="s">
        <v>2222</v>
      </c>
      <c r="B20" s="799">
        <v>82992.7</v>
      </c>
      <c r="C20" s="749">
        <v>1</v>
      </c>
      <c r="D20" s="812">
        <v>127</v>
      </c>
      <c r="E20" s="815" t="s">
        <v>2222</v>
      </c>
      <c r="F20" s="799">
        <v>41632.32</v>
      </c>
      <c r="G20" s="767">
        <v>0.50163833686577253</v>
      </c>
      <c r="H20" s="753">
        <v>75</v>
      </c>
      <c r="I20" s="790">
        <v>0.59055118110236215</v>
      </c>
      <c r="J20" s="818">
        <v>41360.379999999997</v>
      </c>
      <c r="K20" s="767">
        <v>0.49836166313422747</v>
      </c>
      <c r="L20" s="753">
        <v>52</v>
      </c>
      <c r="M20" s="790">
        <v>0.40944881889763779</v>
      </c>
    </row>
    <row r="21" spans="1:13" ht="14.45" customHeight="1" thickBot="1" x14ac:dyDescent="0.25">
      <c r="A21" s="809" t="s">
        <v>2223</v>
      </c>
      <c r="B21" s="800">
        <v>107.27</v>
      </c>
      <c r="C21" s="756">
        <v>1</v>
      </c>
      <c r="D21" s="813">
        <v>1</v>
      </c>
      <c r="E21" s="816" t="s">
        <v>2223</v>
      </c>
      <c r="F21" s="800"/>
      <c r="G21" s="768">
        <v>0</v>
      </c>
      <c r="H21" s="760"/>
      <c r="I21" s="791">
        <v>0</v>
      </c>
      <c r="J21" s="819">
        <v>107.27</v>
      </c>
      <c r="K21" s="768">
        <v>1</v>
      </c>
      <c r="L21" s="760">
        <v>1</v>
      </c>
      <c r="M21" s="791">
        <v>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792B85E2-5F51-41BB-BC0E-85C65C9E98A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01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3341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371" t="s">
        <v>325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931921.08000000136</v>
      </c>
      <c r="N3" s="70">
        <f>SUBTOTAL(9,N7:N1048576)</f>
        <v>4203</v>
      </c>
      <c r="O3" s="70">
        <f>SUBTOTAL(9,O7:O1048576)</f>
        <v>1820</v>
      </c>
      <c r="P3" s="70">
        <f>SUBTOTAL(9,P7:P1048576)</f>
        <v>556223.09000000067</v>
      </c>
      <c r="Q3" s="71">
        <f>IF(M3=0,0,P3/M3)</f>
        <v>0.5968564312334258</v>
      </c>
      <c r="R3" s="70">
        <f>SUBTOTAL(9,R7:R1048576)</f>
        <v>2541</v>
      </c>
      <c r="S3" s="71">
        <f>IF(N3=0,0,R3/N3)</f>
        <v>0.6045681655960029</v>
      </c>
      <c r="T3" s="70">
        <f>SUBTOTAL(9,T7:T1048576)</f>
        <v>1035</v>
      </c>
      <c r="U3" s="72">
        <f>IF(O3=0,0,T3/O3)</f>
        <v>0.56868131868131866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20" t="s">
        <v>23</v>
      </c>
      <c r="B6" s="821" t="s">
        <v>5</v>
      </c>
      <c r="C6" s="820" t="s">
        <v>24</v>
      </c>
      <c r="D6" s="821" t="s">
        <v>6</v>
      </c>
      <c r="E6" s="821" t="s">
        <v>190</v>
      </c>
      <c r="F6" s="821" t="s">
        <v>25</v>
      </c>
      <c r="G6" s="821" t="s">
        <v>26</v>
      </c>
      <c r="H6" s="821" t="s">
        <v>8</v>
      </c>
      <c r="I6" s="821" t="s">
        <v>10</v>
      </c>
      <c r="J6" s="821" t="s">
        <v>11</v>
      </c>
      <c r="K6" s="821" t="s">
        <v>12</v>
      </c>
      <c r="L6" s="821" t="s">
        <v>27</v>
      </c>
      <c r="M6" s="822" t="s">
        <v>14</v>
      </c>
      <c r="N6" s="823" t="s">
        <v>28</v>
      </c>
      <c r="O6" s="823" t="s">
        <v>28</v>
      </c>
      <c r="P6" s="823" t="s">
        <v>14</v>
      </c>
      <c r="Q6" s="823" t="s">
        <v>2</v>
      </c>
      <c r="R6" s="823" t="s">
        <v>28</v>
      </c>
      <c r="S6" s="823" t="s">
        <v>2</v>
      </c>
      <c r="T6" s="823" t="s">
        <v>28</v>
      </c>
      <c r="U6" s="824" t="s">
        <v>2</v>
      </c>
    </row>
    <row r="7" spans="1:21" ht="14.45" customHeight="1" x14ac:dyDescent="0.2">
      <c r="A7" s="825">
        <v>50</v>
      </c>
      <c r="B7" s="826" t="s">
        <v>2196</v>
      </c>
      <c r="C7" s="826" t="s">
        <v>2200</v>
      </c>
      <c r="D7" s="827" t="s">
        <v>3339</v>
      </c>
      <c r="E7" s="828" t="s">
        <v>2210</v>
      </c>
      <c r="F7" s="826" t="s">
        <v>2197</v>
      </c>
      <c r="G7" s="826" t="s">
        <v>2224</v>
      </c>
      <c r="H7" s="826" t="s">
        <v>587</v>
      </c>
      <c r="I7" s="826" t="s">
        <v>1822</v>
      </c>
      <c r="J7" s="826" t="s">
        <v>1823</v>
      </c>
      <c r="K7" s="826" t="s">
        <v>696</v>
      </c>
      <c r="L7" s="829">
        <v>17.559999999999999</v>
      </c>
      <c r="M7" s="829">
        <v>17.559999999999999</v>
      </c>
      <c r="N7" s="826">
        <v>1</v>
      </c>
      <c r="O7" s="830">
        <v>0.5</v>
      </c>
      <c r="P7" s="829"/>
      <c r="Q7" s="831">
        <v>0</v>
      </c>
      <c r="R7" s="826"/>
      <c r="S7" s="831">
        <v>0</v>
      </c>
      <c r="T7" s="830"/>
      <c r="U7" s="231">
        <v>0</v>
      </c>
    </row>
    <row r="8" spans="1:21" ht="14.45" customHeight="1" x14ac:dyDescent="0.2">
      <c r="A8" s="832">
        <v>50</v>
      </c>
      <c r="B8" s="833" t="s">
        <v>2196</v>
      </c>
      <c r="C8" s="833" t="s">
        <v>2200</v>
      </c>
      <c r="D8" s="834" t="s">
        <v>3339</v>
      </c>
      <c r="E8" s="835" t="s">
        <v>2210</v>
      </c>
      <c r="F8" s="833" t="s">
        <v>2197</v>
      </c>
      <c r="G8" s="833" t="s">
        <v>2225</v>
      </c>
      <c r="H8" s="833" t="s">
        <v>587</v>
      </c>
      <c r="I8" s="833" t="s">
        <v>2226</v>
      </c>
      <c r="J8" s="833" t="s">
        <v>658</v>
      </c>
      <c r="K8" s="833" t="s">
        <v>2227</v>
      </c>
      <c r="L8" s="836">
        <v>10.55</v>
      </c>
      <c r="M8" s="836">
        <v>10.55</v>
      </c>
      <c r="N8" s="833">
        <v>1</v>
      </c>
      <c r="O8" s="837">
        <v>0.5</v>
      </c>
      <c r="P8" s="836"/>
      <c r="Q8" s="838">
        <v>0</v>
      </c>
      <c r="R8" s="833"/>
      <c r="S8" s="838">
        <v>0</v>
      </c>
      <c r="T8" s="837"/>
      <c r="U8" s="839">
        <v>0</v>
      </c>
    </row>
    <row r="9" spans="1:21" ht="14.45" customHeight="1" x14ac:dyDescent="0.2">
      <c r="A9" s="832">
        <v>50</v>
      </c>
      <c r="B9" s="833" t="s">
        <v>2196</v>
      </c>
      <c r="C9" s="833" t="s">
        <v>2200</v>
      </c>
      <c r="D9" s="834" t="s">
        <v>3339</v>
      </c>
      <c r="E9" s="835" t="s">
        <v>2210</v>
      </c>
      <c r="F9" s="833" t="s">
        <v>2197</v>
      </c>
      <c r="G9" s="833" t="s">
        <v>2228</v>
      </c>
      <c r="H9" s="833" t="s">
        <v>625</v>
      </c>
      <c r="I9" s="833" t="s">
        <v>1873</v>
      </c>
      <c r="J9" s="833" t="s">
        <v>964</v>
      </c>
      <c r="K9" s="833" t="s">
        <v>1874</v>
      </c>
      <c r="L9" s="836">
        <v>39.549999999999997</v>
      </c>
      <c r="M9" s="836">
        <v>39.549999999999997</v>
      </c>
      <c r="N9" s="833">
        <v>1</v>
      </c>
      <c r="O9" s="837">
        <v>0.5</v>
      </c>
      <c r="P9" s="836"/>
      <c r="Q9" s="838">
        <v>0</v>
      </c>
      <c r="R9" s="833"/>
      <c r="S9" s="838">
        <v>0</v>
      </c>
      <c r="T9" s="837"/>
      <c r="U9" s="839">
        <v>0</v>
      </c>
    </row>
    <row r="10" spans="1:21" ht="14.45" customHeight="1" x14ac:dyDescent="0.2">
      <c r="A10" s="832">
        <v>50</v>
      </c>
      <c r="B10" s="833" t="s">
        <v>2196</v>
      </c>
      <c r="C10" s="833" t="s">
        <v>2200</v>
      </c>
      <c r="D10" s="834" t="s">
        <v>3339</v>
      </c>
      <c r="E10" s="835" t="s">
        <v>2210</v>
      </c>
      <c r="F10" s="833" t="s">
        <v>2197</v>
      </c>
      <c r="G10" s="833" t="s">
        <v>2229</v>
      </c>
      <c r="H10" s="833" t="s">
        <v>587</v>
      </c>
      <c r="I10" s="833" t="s">
        <v>2230</v>
      </c>
      <c r="J10" s="833" t="s">
        <v>1108</v>
      </c>
      <c r="K10" s="833" t="s">
        <v>2231</v>
      </c>
      <c r="L10" s="836">
        <v>105.44</v>
      </c>
      <c r="M10" s="836">
        <v>105.44</v>
      </c>
      <c r="N10" s="833">
        <v>1</v>
      </c>
      <c r="O10" s="837">
        <v>0.5</v>
      </c>
      <c r="P10" s="836"/>
      <c r="Q10" s="838">
        <v>0</v>
      </c>
      <c r="R10" s="833"/>
      <c r="S10" s="838">
        <v>0</v>
      </c>
      <c r="T10" s="837"/>
      <c r="U10" s="839">
        <v>0</v>
      </c>
    </row>
    <row r="11" spans="1:21" ht="14.45" customHeight="1" x14ac:dyDescent="0.2">
      <c r="A11" s="832">
        <v>50</v>
      </c>
      <c r="B11" s="833" t="s">
        <v>2196</v>
      </c>
      <c r="C11" s="833" t="s">
        <v>2200</v>
      </c>
      <c r="D11" s="834" t="s">
        <v>3339</v>
      </c>
      <c r="E11" s="835" t="s">
        <v>2214</v>
      </c>
      <c r="F11" s="833" t="s">
        <v>2197</v>
      </c>
      <c r="G11" s="833" t="s">
        <v>2224</v>
      </c>
      <c r="H11" s="833" t="s">
        <v>587</v>
      </c>
      <c r="I11" s="833" t="s">
        <v>2232</v>
      </c>
      <c r="J11" s="833" t="s">
        <v>2233</v>
      </c>
      <c r="K11" s="833" t="s">
        <v>1330</v>
      </c>
      <c r="L11" s="836">
        <v>35.11</v>
      </c>
      <c r="M11" s="836">
        <v>35.11</v>
      </c>
      <c r="N11" s="833">
        <v>1</v>
      </c>
      <c r="O11" s="837">
        <v>0.5</v>
      </c>
      <c r="P11" s="836"/>
      <c r="Q11" s="838">
        <v>0</v>
      </c>
      <c r="R11" s="833"/>
      <c r="S11" s="838">
        <v>0</v>
      </c>
      <c r="T11" s="837"/>
      <c r="U11" s="839">
        <v>0</v>
      </c>
    </row>
    <row r="12" spans="1:21" ht="14.45" customHeight="1" x14ac:dyDescent="0.2">
      <c r="A12" s="832">
        <v>50</v>
      </c>
      <c r="B12" s="833" t="s">
        <v>2196</v>
      </c>
      <c r="C12" s="833" t="s">
        <v>2200</v>
      </c>
      <c r="D12" s="834" t="s">
        <v>3339</v>
      </c>
      <c r="E12" s="835" t="s">
        <v>2214</v>
      </c>
      <c r="F12" s="833" t="s">
        <v>2197</v>
      </c>
      <c r="G12" s="833" t="s">
        <v>2234</v>
      </c>
      <c r="H12" s="833" t="s">
        <v>625</v>
      </c>
      <c r="I12" s="833" t="s">
        <v>1851</v>
      </c>
      <c r="J12" s="833" t="s">
        <v>1852</v>
      </c>
      <c r="K12" s="833" t="s">
        <v>1853</v>
      </c>
      <c r="L12" s="836">
        <v>10.34</v>
      </c>
      <c r="M12" s="836">
        <v>10.34</v>
      </c>
      <c r="N12" s="833">
        <v>1</v>
      </c>
      <c r="O12" s="837">
        <v>0.5</v>
      </c>
      <c r="P12" s="836"/>
      <c r="Q12" s="838">
        <v>0</v>
      </c>
      <c r="R12" s="833"/>
      <c r="S12" s="838">
        <v>0</v>
      </c>
      <c r="T12" s="837"/>
      <c r="U12" s="839">
        <v>0</v>
      </c>
    </row>
    <row r="13" spans="1:21" ht="14.45" customHeight="1" x14ac:dyDescent="0.2">
      <c r="A13" s="832">
        <v>50</v>
      </c>
      <c r="B13" s="833" t="s">
        <v>2196</v>
      </c>
      <c r="C13" s="833" t="s">
        <v>2200</v>
      </c>
      <c r="D13" s="834" t="s">
        <v>3339</v>
      </c>
      <c r="E13" s="835" t="s">
        <v>2215</v>
      </c>
      <c r="F13" s="833" t="s">
        <v>2197</v>
      </c>
      <c r="G13" s="833" t="s">
        <v>2235</v>
      </c>
      <c r="H13" s="833" t="s">
        <v>625</v>
      </c>
      <c r="I13" s="833" t="s">
        <v>1787</v>
      </c>
      <c r="J13" s="833" t="s">
        <v>751</v>
      </c>
      <c r="K13" s="833" t="s">
        <v>1788</v>
      </c>
      <c r="L13" s="836">
        <v>80.010000000000005</v>
      </c>
      <c r="M13" s="836">
        <v>80.010000000000005</v>
      </c>
      <c r="N13" s="833">
        <v>1</v>
      </c>
      <c r="O13" s="837">
        <v>0.5</v>
      </c>
      <c r="P13" s="836"/>
      <c r="Q13" s="838">
        <v>0</v>
      </c>
      <c r="R13" s="833"/>
      <c r="S13" s="838">
        <v>0</v>
      </c>
      <c r="T13" s="837"/>
      <c r="U13" s="839">
        <v>0</v>
      </c>
    </row>
    <row r="14" spans="1:21" ht="14.45" customHeight="1" x14ac:dyDescent="0.2">
      <c r="A14" s="832">
        <v>50</v>
      </c>
      <c r="B14" s="833" t="s">
        <v>2196</v>
      </c>
      <c r="C14" s="833" t="s">
        <v>2200</v>
      </c>
      <c r="D14" s="834" t="s">
        <v>3339</v>
      </c>
      <c r="E14" s="835" t="s">
        <v>2215</v>
      </c>
      <c r="F14" s="833" t="s">
        <v>2197</v>
      </c>
      <c r="G14" s="833" t="s">
        <v>2236</v>
      </c>
      <c r="H14" s="833" t="s">
        <v>625</v>
      </c>
      <c r="I14" s="833" t="s">
        <v>1714</v>
      </c>
      <c r="J14" s="833" t="s">
        <v>1715</v>
      </c>
      <c r="K14" s="833" t="s">
        <v>1716</v>
      </c>
      <c r="L14" s="836">
        <v>16.12</v>
      </c>
      <c r="M14" s="836">
        <v>16.12</v>
      </c>
      <c r="N14" s="833">
        <v>1</v>
      </c>
      <c r="O14" s="837">
        <v>0.5</v>
      </c>
      <c r="P14" s="836"/>
      <c r="Q14" s="838">
        <v>0</v>
      </c>
      <c r="R14" s="833"/>
      <c r="S14" s="838">
        <v>0</v>
      </c>
      <c r="T14" s="837"/>
      <c r="U14" s="839">
        <v>0</v>
      </c>
    </row>
    <row r="15" spans="1:21" ht="14.45" customHeight="1" x14ac:dyDescent="0.2">
      <c r="A15" s="832">
        <v>50</v>
      </c>
      <c r="B15" s="833" t="s">
        <v>2196</v>
      </c>
      <c r="C15" s="833" t="s">
        <v>2200</v>
      </c>
      <c r="D15" s="834" t="s">
        <v>3339</v>
      </c>
      <c r="E15" s="835" t="s">
        <v>2220</v>
      </c>
      <c r="F15" s="833" t="s">
        <v>2197</v>
      </c>
      <c r="G15" s="833" t="s">
        <v>2235</v>
      </c>
      <c r="H15" s="833" t="s">
        <v>625</v>
      </c>
      <c r="I15" s="833" t="s">
        <v>1787</v>
      </c>
      <c r="J15" s="833" t="s">
        <v>751</v>
      </c>
      <c r="K15" s="833" t="s">
        <v>1788</v>
      </c>
      <c r="L15" s="836">
        <v>80.010000000000005</v>
      </c>
      <c r="M15" s="836">
        <v>160.02000000000001</v>
      </c>
      <c r="N15" s="833">
        <v>2</v>
      </c>
      <c r="O15" s="837">
        <v>1</v>
      </c>
      <c r="P15" s="836">
        <v>80.010000000000005</v>
      </c>
      <c r="Q15" s="838">
        <v>0.5</v>
      </c>
      <c r="R15" s="833">
        <v>1</v>
      </c>
      <c r="S15" s="838">
        <v>0.5</v>
      </c>
      <c r="T15" s="837">
        <v>0.5</v>
      </c>
      <c r="U15" s="839">
        <v>0.5</v>
      </c>
    </row>
    <row r="16" spans="1:21" ht="14.45" customHeight="1" x14ac:dyDescent="0.2">
      <c r="A16" s="832">
        <v>50</v>
      </c>
      <c r="B16" s="833" t="s">
        <v>2196</v>
      </c>
      <c r="C16" s="833" t="s">
        <v>2200</v>
      </c>
      <c r="D16" s="834" t="s">
        <v>3339</v>
      </c>
      <c r="E16" s="835" t="s">
        <v>2220</v>
      </c>
      <c r="F16" s="833" t="s">
        <v>2197</v>
      </c>
      <c r="G16" s="833" t="s">
        <v>2237</v>
      </c>
      <c r="H16" s="833" t="s">
        <v>587</v>
      </c>
      <c r="I16" s="833" t="s">
        <v>2238</v>
      </c>
      <c r="J16" s="833" t="s">
        <v>1889</v>
      </c>
      <c r="K16" s="833" t="s">
        <v>2239</v>
      </c>
      <c r="L16" s="836">
        <v>181.11</v>
      </c>
      <c r="M16" s="836">
        <v>181.11</v>
      </c>
      <c r="N16" s="833">
        <v>1</v>
      </c>
      <c r="O16" s="837">
        <v>0.5</v>
      </c>
      <c r="P16" s="836"/>
      <c r="Q16" s="838">
        <v>0</v>
      </c>
      <c r="R16" s="833"/>
      <c r="S16" s="838">
        <v>0</v>
      </c>
      <c r="T16" s="837"/>
      <c r="U16" s="839">
        <v>0</v>
      </c>
    </row>
    <row r="17" spans="1:21" ht="14.45" customHeight="1" x14ac:dyDescent="0.2">
      <c r="A17" s="832">
        <v>50</v>
      </c>
      <c r="B17" s="833" t="s">
        <v>2196</v>
      </c>
      <c r="C17" s="833" t="s">
        <v>2200</v>
      </c>
      <c r="D17" s="834" t="s">
        <v>3339</v>
      </c>
      <c r="E17" s="835" t="s">
        <v>2220</v>
      </c>
      <c r="F17" s="833" t="s">
        <v>2197</v>
      </c>
      <c r="G17" s="833" t="s">
        <v>2240</v>
      </c>
      <c r="H17" s="833" t="s">
        <v>625</v>
      </c>
      <c r="I17" s="833" t="s">
        <v>2241</v>
      </c>
      <c r="J17" s="833" t="s">
        <v>1819</v>
      </c>
      <c r="K17" s="833" t="s">
        <v>2166</v>
      </c>
      <c r="L17" s="836">
        <v>65.540000000000006</v>
      </c>
      <c r="M17" s="836">
        <v>65.540000000000006</v>
      </c>
      <c r="N17" s="833">
        <v>1</v>
      </c>
      <c r="O17" s="837">
        <v>0.5</v>
      </c>
      <c r="P17" s="836">
        <v>65.540000000000006</v>
      </c>
      <c r="Q17" s="838">
        <v>1</v>
      </c>
      <c r="R17" s="833">
        <v>1</v>
      </c>
      <c r="S17" s="838">
        <v>1</v>
      </c>
      <c r="T17" s="837">
        <v>0.5</v>
      </c>
      <c r="U17" s="839">
        <v>1</v>
      </c>
    </row>
    <row r="18" spans="1:21" ht="14.45" customHeight="1" x14ac:dyDescent="0.2">
      <c r="A18" s="832">
        <v>50</v>
      </c>
      <c r="B18" s="833" t="s">
        <v>2196</v>
      </c>
      <c r="C18" s="833" t="s">
        <v>2200</v>
      </c>
      <c r="D18" s="834" t="s">
        <v>3339</v>
      </c>
      <c r="E18" s="835" t="s">
        <v>2220</v>
      </c>
      <c r="F18" s="833" t="s">
        <v>2197</v>
      </c>
      <c r="G18" s="833" t="s">
        <v>2236</v>
      </c>
      <c r="H18" s="833" t="s">
        <v>625</v>
      </c>
      <c r="I18" s="833" t="s">
        <v>1719</v>
      </c>
      <c r="J18" s="833" t="s">
        <v>1715</v>
      </c>
      <c r="K18" s="833" t="s">
        <v>1720</v>
      </c>
      <c r="L18" s="836">
        <v>32.25</v>
      </c>
      <c r="M18" s="836">
        <v>32.25</v>
      </c>
      <c r="N18" s="833">
        <v>1</v>
      </c>
      <c r="O18" s="837">
        <v>0.5</v>
      </c>
      <c r="P18" s="836"/>
      <c r="Q18" s="838">
        <v>0</v>
      </c>
      <c r="R18" s="833"/>
      <c r="S18" s="838">
        <v>0</v>
      </c>
      <c r="T18" s="837"/>
      <c r="U18" s="839">
        <v>0</v>
      </c>
    </row>
    <row r="19" spans="1:21" ht="14.45" customHeight="1" x14ac:dyDescent="0.2">
      <c r="A19" s="832">
        <v>50</v>
      </c>
      <c r="B19" s="833" t="s">
        <v>2196</v>
      </c>
      <c r="C19" s="833" t="s">
        <v>2200</v>
      </c>
      <c r="D19" s="834" t="s">
        <v>3339</v>
      </c>
      <c r="E19" s="835" t="s">
        <v>2220</v>
      </c>
      <c r="F19" s="833" t="s">
        <v>2197</v>
      </c>
      <c r="G19" s="833" t="s">
        <v>2242</v>
      </c>
      <c r="H19" s="833" t="s">
        <v>625</v>
      </c>
      <c r="I19" s="833" t="s">
        <v>2243</v>
      </c>
      <c r="J19" s="833" t="s">
        <v>1044</v>
      </c>
      <c r="K19" s="833" t="s">
        <v>1330</v>
      </c>
      <c r="L19" s="836">
        <v>47.7</v>
      </c>
      <c r="M19" s="836">
        <v>47.7</v>
      </c>
      <c r="N19" s="833">
        <v>1</v>
      </c>
      <c r="O19" s="837">
        <v>0.5</v>
      </c>
      <c r="P19" s="836">
        <v>47.7</v>
      </c>
      <c r="Q19" s="838">
        <v>1</v>
      </c>
      <c r="R19" s="833">
        <v>1</v>
      </c>
      <c r="S19" s="838">
        <v>1</v>
      </c>
      <c r="T19" s="837">
        <v>0.5</v>
      </c>
      <c r="U19" s="839">
        <v>1</v>
      </c>
    </row>
    <row r="20" spans="1:21" ht="14.45" customHeight="1" x14ac:dyDescent="0.2">
      <c r="A20" s="832">
        <v>50</v>
      </c>
      <c r="B20" s="833" t="s">
        <v>2196</v>
      </c>
      <c r="C20" s="833" t="s">
        <v>2200</v>
      </c>
      <c r="D20" s="834" t="s">
        <v>3339</v>
      </c>
      <c r="E20" s="835" t="s">
        <v>2220</v>
      </c>
      <c r="F20" s="833" t="s">
        <v>2197</v>
      </c>
      <c r="G20" s="833" t="s">
        <v>2244</v>
      </c>
      <c r="H20" s="833" t="s">
        <v>587</v>
      </c>
      <c r="I20" s="833" t="s">
        <v>2245</v>
      </c>
      <c r="J20" s="833" t="s">
        <v>1154</v>
      </c>
      <c r="K20" s="833" t="s">
        <v>2246</v>
      </c>
      <c r="L20" s="836">
        <v>42.08</v>
      </c>
      <c r="M20" s="836">
        <v>42.08</v>
      </c>
      <c r="N20" s="833">
        <v>1</v>
      </c>
      <c r="O20" s="837">
        <v>0.5</v>
      </c>
      <c r="P20" s="836"/>
      <c r="Q20" s="838">
        <v>0</v>
      </c>
      <c r="R20" s="833"/>
      <c r="S20" s="838">
        <v>0</v>
      </c>
      <c r="T20" s="837"/>
      <c r="U20" s="839">
        <v>0</v>
      </c>
    </row>
    <row r="21" spans="1:21" ht="14.45" customHeight="1" x14ac:dyDescent="0.2">
      <c r="A21" s="832">
        <v>50</v>
      </c>
      <c r="B21" s="833" t="s">
        <v>2196</v>
      </c>
      <c r="C21" s="833" t="s">
        <v>2200</v>
      </c>
      <c r="D21" s="834" t="s">
        <v>3339</v>
      </c>
      <c r="E21" s="835" t="s">
        <v>2220</v>
      </c>
      <c r="F21" s="833" t="s">
        <v>2197</v>
      </c>
      <c r="G21" s="833" t="s">
        <v>2247</v>
      </c>
      <c r="H21" s="833" t="s">
        <v>587</v>
      </c>
      <c r="I21" s="833" t="s">
        <v>2248</v>
      </c>
      <c r="J21" s="833" t="s">
        <v>1285</v>
      </c>
      <c r="K21" s="833" t="s">
        <v>2249</v>
      </c>
      <c r="L21" s="836">
        <v>219.37</v>
      </c>
      <c r="M21" s="836">
        <v>219.37</v>
      </c>
      <c r="N21" s="833">
        <v>1</v>
      </c>
      <c r="O21" s="837">
        <v>0.5</v>
      </c>
      <c r="P21" s="836">
        <v>219.37</v>
      </c>
      <c r="Q21" s="838">
        <v>1</v>
      </c>
      <c r="R21" s="833">
        <v>1</v>
      </c>
      <c r="S21" s="838">
        <v>1</v>
      </c>
      <c r="T21" s="837">
        <v>0.5</v>
      </c>
      <c r="U21" s="839">
        <v>1</v>
      </c>
    </row>
    <row r="22" spans="1:21" ht="14.45" customHeight="1" x14ac:dyDescent="0.2">
      <c r="A22" s="832">
        <v>50</v>
      </c>
      <c r="B22" s="833" t="s">
        <v>2196</v>
      </c>
      <c r="C22" s="833" t="s">
        <v>2200</v>
      </c>
      <c r="D22" s="834" t="s">
        <v>3339</v>
      </c>
      <c r="E22" s="835" t="s">
        <v>2220</v>
      </c>
      <c r="F22" s="833" t="s">
        <v>2197</v>
      </c>
      <c r="G22" s="833" t="s">
        <v>2250</v>
      </c>
      <c r="H22" s="833" t="s">
        <v>625</v>
      </c>
      <c r="I22" s="833" t="s">
        <v>2251</v>
      </c>
      <c r="J22" s="833" t="s">
        <v>840</v>
      </c>
      <c r="K22" s="833" t="s">
        <v>2252</v>
      </c>
      <c r="L22" s="836">
        <v>100.1</v>
      </c>
      <c r="M22" s="836">
        <v>100.1</v>
      </c>
      <c r="N22" s="833">
        <v>1</v>
      </c>
      <c r="O22" s="837">
        <v>0.5</v>
      </c>
      <c r="P22" s="836"/>
      <c r="Q22" s="838">
        <v>0</v>
      </c>
      <c r="R22" s="833"/>
      <c r="S22" s="838">
        <v>0</v>
      </c>
      <c r="T22" s="837"/>
      <c r="U22" s="839">
        <v>0</v>
      </c>
    </row>
    <row r="23" spans="1:21" ht="14.45" customHeight="1" x14ac:dyDescent="0.2">
      <c r="A23" s="832">
        <v>50</v>
      </c>
      <c r="B23" s="833" t="s">
        <v>2196</v>
      </c>
      <c r="C23" s="833" t="s">
        <v>2200</v>
      </c>
      <c r="D23" s="834" t="s">
        <v>3339</v>
      </c>
      <c r="E23" s="835" t="s">
        <v>2220</v>
      </c>
      <c r="F23" s="833" t="s">
        <v>2197</v>
      </c>
      <c r="G23" s="833" t="s">
        <v>1163</v>
      </c>
      <c r="H23" s="833" t="s">
        <v>625</v>
      </c>
      <c r="I23" s="833" t="s">
        <v>1751</v>
      </c>
      <c r="J23" s="833" t="s">
        <v>1752</v>
      </c>
      <c r="K23" s="833" t="s">
        <v>1753</v>
      </c>
      <c r="L23" s="836">
        <v>184.74</v>
      </c>
      <c r="M23" s="836">
        <v>184.74</v>
      </c>
      <c r="N23" s="833">
        <v>1</v>
      </c>
      <c r="O23" s="837">
        <v>0.5</v>
      </c>
      <c r="P23" s="836"/>
      <c r="Q23" s="838">
        <v>0</v>
      </c>
      <c r="R23" s="833"/>
      <c r="S23" s="838">
        <v>0</v>
      </c>
      <c r="T23" s="837"/>
      <c r="U23" s="839">
        <v>0</v>
      </c>
    </row>
    <row r="24" spans="1:21" ht="14.45" customHeight="1" x14ac:dyDescent="0.2">
      <c r="A24" s="832">
        <v>50</v>
      </c>
      <c r="B24" s="833" t="s">
        <v>2196</v>
      </c>
      <c r="C24" s="833" t="s">
        <v>2200</v>
      </c>
      <c r="D24" s="834" t="s">
        <v>3339</v>
      </c>
      <c r="E24" s="835" t="s">
        <v>2222</v>
      </c>
      <c r="F24" s="833" t="s">
        <v>2197</v>
      </c>
      <c r="G24" s="833" t="s">
        <v>2253</v>
      </c>
      <c r="H24" s="833" t="s">
        <v>587</v>
      </c>
      <c r="I24" s="833" t="s">
        <v>2254</v>
      </c>
      <c r="J24" s="833" t="s">
        <v>741</v>
      </c>
      <c r="K24" s="833" t="s">
        <v>2255</v>
      </c>
      <c r="L24" s="836">
        <v>577.88</v>
      </c>
      <c r="M24" s="836">
        <v>577.88</v>
      </c>
      <c r="N24" s="833">
        <v>1</v>
      </c>
      <c r="O24" s="837">
        <v>0.5</v>
      </c>
      <c r="P24" s="836">
        <v>577.88</v>
      </c>
      <c r="Q24" s="838">
        <v>1</v>
      </c>
      <c r="R24" s="833">
        <v>1</v>
      </c>
      <c r="S24" s="838">
        <v>1</v>
      </c>
      <c r="T24" s="837">
        <v>0.5</v>
      </c>
      <c r="U24" s="839">
        <v>1</v>
      </c>
    </row>
    <row r="25" spans="1:21" ht="14.45" customHeight="1" x14ac:dyDescent="0.2">
      <c r="A25" s="832">
        <v>50</v>
      </c>
      <c r="B25" s="833" t="s">
        <v>2196</v>
      </c>
      <c r="C25" s="833" t="s">
        <v>2200</v>
      </c>
      <c r="D25" s="834" t="s">
        <v>3339</v>
      </c>
      <c r="E25" s="835" t="s">
        <v>2222</v>
      </c>
      <c r="F25" s="833" t="s">
        <v>2197</v>
      </c>
      <c r="G25" s="833" t="s">
        <v>2256</v>
      </c>
      <c r="H25" s="833" t="s">
        <v>625</v>
      </c>
      <c r="I25" s="833" t="s">
        <v>1758</v>
      </c>
      <c r="J25" s="833" t="s">
        <v>848</v>
      </c>
      <c r="K25" s="833" t="s">
        <v>1759</v>
      </c>
      <c r="L25" s="836">
        <v>1385.62</v>
      </c>
      <c r="M25" s="836">
        <v>1385.62</v>
      </c>
      <c r="N25" s="833">
        <v>1</v>
      </c>
      <c r="O25" s="837">
        <v>0.5</v>
      </c>
      <c r="P25" s="836">
        <v>1385.62</v>
      </c>
      <c r="Q25" s="838">
        <v>1</v>
      </c>
      <c r="R25" s="833">
        <v>1</v>
      </c>
      <c r="S25" s="838">
        <v>1</v>
      </c>
      <c r="T25" s="837">
        <v>0.5</v>
      </c>
      <c r="U25" s="839">
        <v>1</v>
      </c>
    </row>
    <row r="26" spans="1:21" ht="14.45" customHeight="1" x14ac:dyDescent="0.2">
      <c r="A26" s="832">
        <v>50</v>
      </c>
      <c r="B26" s="833" t="s">
        <v>2196</v>
      </c>
      <c r="C26" s="833" t="s">
        <v>2200</v>
      </c>
      <c r="D26" s="834" t="s">
        <v>3339</v>
      </c>
      <c r="E26" s="835" t="s">
        <v>2213</v>
      </c>
      <c r="F26" s="833" t="s">
        <v>2197</v>
      </c>
      <c r="G26" s="833" t="s">
        <v>2257</v>
      </c>
      <c r="H26" s="833" t="s">
        <v>625</v>
      </c>
      <c r="I26" s="833" t="s">
        <v>2258</v>
      </c>
      <c r="J26" s="833" t="s">
        <v>1833</v>
      </c>
      <c r="K26" s="833" t="s">
        <v>1857</v>
      </c>
      <c r="L26" s="836">
        <v>31.09</v>
      </c>
      <c r="M26" s="836">
        <v>31.09</v>
      </c>
      <c r="N26" s="833">
        <v>1</v>
      </c>
      <c r="O26" s="837">
        <v>0.5</v>
      </c>
      <c r="P26" s="836"/>
      <c r="Q26" s="838">
        <v>0</v>
      </c>
      <c r="R26" s="833"/>
      <c r="S26" s="838">
        <v>0</v>
      </c>
      <c r="T26" s="837"/>
      <c r="U26" s="839">
        <v>0</v>
      </c>
    </row>
    <row r="27" spans="1:21" ht="14.45" customHeight="1" x14ac:dyDescent="0.2">
      <c r="A27" s="832">
        <v>50</v>
      </c>
      <c r="B27" s="833" t="s">
        <v>2196</v>
      </c>
      <c r="C27" s="833" t="s">
        <v>2200</v>
      </c>
      <c r="D27" s="834" t="s">
        <v>3339</v>
      </c>
      <c r="E27" s="835" t="s">
        <v>2213</v>
      </c>
      <c r="F27" s="833" t="s">
        <v>2197</v>
      </c>
      <c r="G27" s="833" t="s">
        <v>2224</v>
      </c>
      <c r="H27" s="833" t="s">
        <v>587</v>
      </c>
      <c r="I27" s="833" t="s">
        <v>2088</v>
      </c>
      <c r="J27" s="833" t="s">
        <v>1823</v>
      </c>
      <c r="K27" s="833" t="s">
        <v>1330</v>
      </c>
      <c r="L27" s="836">
        <v>35.11</v>
      </c>
      <c r="M27" s="836">
        <v>35.11</v>
      </c>
      <c r="N27" s="833">
        <v>1</v>
      </c>
      <c r="O27" s="837">
        <v>0.5</v>
      </c>
      <c r="P27" s="836"/>
      <c r="Q27" s="838">
        <v>0</v>
      </c>
      <c r="R27" s="833"/>
      <c r="S27" s="838">
        <v>0</v>
      </c>
      <c r="T27" s="837"/>
      <c r="U27" s="839">
        <v>0</v>
      </c>
    </row>
    <row r="28" spans="1:21" ht="14.45" customHeight="1" x14ac:dyDescent="0.2">
      <c r="A28" s="832">
        <v>50</v>
      </c>
      <c r="B28" s="833" t="s">
        <v>2196</v>
      </c>
      <c r="C28" s="833" t="s">
        <v>2200</v>
      </c>
      <c r="D28" s="834" t="s">
        <v>3339</v>
      </c>
      <c r="E28" s="835" t="s">
        <v>2213</v>
      </c>
      <c r="F28" s="833" t="s">
        <v>2197</v>
      </c>
      <c r="G28" s="833" t="s">
        <v>2225</v>
      </c>
      <c r="H28" s="833" t="s">
        <v>587</v>
      </c>
      <c r="I28" s="833" t="s">
        <v>2226</v>
      </c>
      <c r="J28" s="833" t="s">
        <v>658</v>
      </c>
      <c r="K28" s="833" t="s">
        <v>2227</v>
      </c>
      <c r="L28" s="836">
        <v>10.55</v>
      </c>
      <c r="M28" s="836">
        <v>10.55</v>
      </c>
      <c r="N28" s="833">
        <v>1</v>
      </c>
      <c r="O28" s="837">
        <v>0.5</v>
      </c>
      <c r="P28" s="836"/>
      <c r="Q28" s="838">
        <v>0</v>
      </c>
      <c r="R28" s="833"/>
      <c r="S28" s="838">
        <v>0</v>
      </c>
      <c r="T28" s="837"/>
      <c r="U28" s="839">
        <v>0</v>
      </c>
    </row>
    <row r="29" spans="1:21" ht="14.45" customHeight="1" x14ac:dyDescent="0.2">
      <c r="A29" s="832">
        <v>50</v>
      </c>
      <c r="B29" s="833" t="s">
        <v>2196</v>
      </c>
      <c r="C29" s="833" t="s">
        <v>2200</v>
      </c>
      <c r="D29" s="834" t="s">
        <v>3339</v>
      </c>
      <c r="E29" s="835" t="s">
        <v>2213</v>
      </c>
      <c r="F29" s="833" t="s">
        <v>2197</v>
      </c>
      <c r="G29" s="833" t="s">
        <v>2236</v>
      </c>
      <c r="H29" s="833" t="s">
        <v>625</v>
      </c>
      <c r="I29" s="833" t="s">
        <v>1719</v>
      </c>
      <c r="J29" s="833" t="s">
        <v>1715</v>
      </c>
      <c r="K29" s="833" t="s">
        <v>1720</v>
      </c>
      <c r="L29" s="836">
        <v>32.25</v>
      </c>
      <c r="M29" s="836">
        <v>32.25</v>
      </c>
      <c r="N29" s="833">
        <v>1</v>
      </c>
      <c r="O29" s="837">
        <v>0.5</v>
      </c>
      <c r="P29" s="836"/>
      <c r="Q29" s="838">
        <v>0</v>
      </c>
      <c r="R29" s="833"/>
      <c r="S29" s="838">
        <v>0</v>
      </c>
      <c r="T29" s="837"/>
      <c r="U29" s="839">
        <v>0</v>
      </c>
    </row>
    <row r="30" spans="1:21" ht="14.45" customHeight="1" x14ac:dyDescent="0.2">
      <c r="A30" s="832">
        <v>50</v>
      </c>
      <c r="B30" s="833" t="s">
        <v>2196</v>
      </c>
      <c r="C30" s="833" t="s">
        <v>2202</v>
      </c>
      <c r="D30" s="834" t="s">
        <v>3340</v>
      </c>
      <c r="E30" s="835" t="s">
        <v>2209</v>
      </c>
      <c r="F30" s="833" t="s">
        <v>2197</v>
      </c>
      <c r="G30" s="833" t="s">
        <v>2259</v>
      </c>
      <c r="H30" s="833" t="s">
        <v>587</v>
      </c>
      <c r="I30" s="833" t="s">
        <v>2260</v>
      </c>
      <c r="J30" s="833" t="s">
        <v>1328</v>
      </c>
      <c r="K30" s="833" t="s">
        <v>2261</v>
      </c>
      <c r="L30" s="836">
        <v>42.54</v>
      </c>
      <c r="M30" s="836">
        <v>42.54</v>
      </c>
      <c r="N30" s="833">
        <v>1</v>
      </c>
      <c r="O30" s="837">
        <v>1</v>
      </c>
      <c r="P30" s="836"/>
      <c r="Q30" s="838">
        <v>0</v>
      </c>
      <c r="R30" s="833"/>
      <c r="S30" s="838">
        <v>0</v>
      </c>
      <c r="T30" s="837"/>
      <c r="U30" s="839">
        <v>0</v>
      </c>
    </row>
    <row r="31" spans="1:21" ht="14.45" customHeight="1" x14ac:dyDescent="0.2">
      <c r="A31" s="832">
        <v>50</v>
      </c>
      <c r="B31" s="833" t="s">
        <v>2196</v>
      </c>
      <c r="C31" s="833" t="s">
        <v>2202</v>
      </c>
      <c r="D31" s="834" t="s">
        <v>3340</v>
      </c>
      <c r="E31" s="835" t="s">
        <v>2209</v>
      </c>
      <c r="F31" s="833" t="s">
        <v>2197</v>
      </c>
      <c r="G31" s="833" t="s">
        <v>2247</v>
      </c>
      <c r="H31" s="833" t="s">
        <v>587</v>
      </c>
      <c r="I31" s="833" t="s">
        <v>2248</v>
      </c>
      <c r="J31" s="833" t="s">
        <v>1285</v>
      </c>
      <c r="K31" s="833" t="s">
        <v>2249</v>
      </c>
      <c r="L31" s="836">
        <v>219.37</v>
      </c>
      <c r="M31" s="836">
        <v>438.74</v>
      </c>
      <c r="N31" s="833">
        <v>2</v>
      </c>
      <c r="O31" s="837">
        <v>1</v>
      </c>
      <c r="P31" s="836"/>
      <c r="Q31" s="838">
        <v>0</v>
      </c>
      <c r="R31" s="833"/>
      <c r="S31" s="838">
        <v>0</v>
      </c>
      <c r="T31" s="837"/>
      <c r="U31" s="839">
        <v>0</v>
      </c>
    </row>
    <row r="32" spans="1:21" ht="14.45" customHeight="1" x14ac:dyDescent="0.2">
      <c r="A32" s="832">
        <v>50</v>
      </c>
      <c r="B32" s="833" t="s">
        <v>2196</v>
      </c>
      <c r="C32" s="833" t="s">
        <v>2202</v>
      </c>
      <c r="D32" s="834" t="s">
        <v>3340</v>
      </c>
      <c r="E32" s="835" t="s">
        <v>2209</v>
      </c>
      <c r="F32" s="833" t="s">
        <v>2197</v>
      </c>
      <c r="G32" s="833" t="s">
        <v>2262</v>
      </c>
      <c r="H32" s="833" t="s">
        <v>625</v>
      </c>
      <c r="I32" s="833" t="s">
        <v>2263</v>
      </c>
      <c r="J32" s="833" t="s">
        <v>2264</v>
      </c>
      <c r="K32" s="833" t="s">
        <v>2265</v>
      </c>
      <c r="L32" s="836">
        <v>149.52000000000001</v>
      </c>
      <c r="M32" s="836">
        <v>149.52000000000001</v>
      </c>
      <c r="N32" s="833">
        <v>1</v>
      </c>
      <c r="O32" s="837">
        <v>1</v>
      </c>
      <c r="P32" s="836"/>
      <c r="Q32" s="838">
        <v>0</v>
      </c>
      <c r="R32" s="833"/>
      <c r="S32" s="838">
        <v>0</v>
      </c>
      <c r="T32" s="837"/>
      <c r="U32" s="839">
        <v>0</v>
      </c>
    </row>
    <row r="33" spans="1:21" ht="14.45" customHeight="1" x14ac:dyDescent="0.2">
      <c r="A33" s="832">
        <v>50</v>
      </c>
      <c r="B33" s="833" t="s">
        <v>2196</v>
      </c>
      <c r="C33" s="833" t="s">
        <v>2202</v>
      </c>
      <c r="D33" s="834" t="s">
        <v>3340</v>
      </c>
      <c r="E33" s="835" t="s">
        <v>2210</v>
      </c>
      <c r="F33" s="833" t="s">
        <v>2197</v>
      </c>
      <c r="G33" s="833" t="s">
        <v>2235</v>
      </c>
      <c r="H33" s="833" t="s">
        <v>625</v>
      </c>
      <c r="I33" s="833" t="s">
        <v>1787</v>
      </c>
      <c r="J33" s="833" t="s">
        <v>751</v>
      </c>
      <c r="K33" s="833" t="s">
        <v>1788</v>
      </c>
      <c r="L33" s="836">
        <v>80.010000000000005</v>
      </c>
      <c r="M33" s="836">
        <v>80.010000000000005</v>
      </c>
      <c r="N33" s="833">
        <v>1</v>
      </c>
      <c r="O33" s="837">
        <v>1</v>
      </c>
      <c r="P33" s="836">
        <v>80.010000000000005</v>
      </c>
      <c r="Q33" s="838">
        <v>1</v>
      </c>
      <c r="R33" s="833">
        <v>1</v>
      </c>
      <c r="S33" s="838">
        <v>1</v>
      </c>
      <c r="T33" s="837">
        <v>1</v>
      </c>
      <c r="U33" s="839">
        <v>1</v>
      </c>
    </row>
    <row r="34" spans="1:21" ht="14.45" customHeight="1" x14ac:dyDescent="0.2">
      <c r="A34" s="832">
        <v>50</v>
      </c>
      <c r="B34" s="833" t="s">
        <v>2196</v>
      </c>
      <c r="C34" s="833" t="s">
        <v>2202</v>
      </c>
      <c r="D34" s="834" t="s">
        <v>3340</v>
      </c>
      <c r="E34" s="835" t="s">
        <v>2210</v>
      </c>
      <c r="F34" s="833" t="s">
        <v>2197</v>
      </c>
      <c r="G34" s="833" t="s">
        <v>2257</v>
      </c>
      <c r="H34" s="833" t="s">
        <v>625</v>
      </c>
      <c r="I34" s="833" t="s">
        <v>2258</v>
      </c>
      <c r="J34" s="833" t="s">
        <v>1833</v>
      </c>
      <c r="K34" s="833" t="s">
        <v>1857</v>
      </c>
      <c r="L34" s="836">
        <v>31.09</v>
      </c>
      <c r="M34" s="836">
        <v>31.09</v>
      </c>
      <c r="N34" s="833">
        <v>1</v>
      </c>
      <c r="O34" s="837">
        <v>0.5</v>
      </c>
      <c r="P34" s="836"/>
      <c r="Q34" s="838">
        <v>0</v>
      </c>
      <c r="R34" s="833"/>
      <c r="S34" s="838">
        <v>0</v>
      </c>
      <c r="T34" s="837"/>
      <c r="U34" s="839">
        <v>0</v>
      </c>
    </row>
    <row r="35" spans="1:21" ht="14.45" customHeight="1" x14ac:dyDescent="0.2">
      <c r="A35" s="832">
        <v>50</v>
      </c>
      <c r="B35" s="833" t="s">
        <v>2196</v>
      </c>
      <c r="C35" s="833" t="s">
        <v>2202</v>
      </c>
      <c r="D35" s="834" t="s">
        <v>3340</v>
      </c>
      <c r="E35" s="835" t="s">
        <v>2210</v>
      </c>
      <c r="F35" s="833" t="s">
        <v>2197</v>
      </c>
      <c r="G35" s="833" t="s">
        <v>2237</v>
      </c>
      <c r="H35" s="833" t="s">
        <v>587</v>
      </c>
      <c r="I35" s="833" t="s">
        <v>2238</v>
      </c>
      <c r="J35" s="833" t="s">
        <v>1889</v>
      </c>
      <c r="K35" s="833" t="s">
        <v>2239</v>
      </c>
      <c r="L35" s="836">
        <v>143.35</v>
      </c>
      <c r="M35" s="836">
        <v>143.35</v>
      </c>
      <c r="N35" s="833">
        <v>1</v>
      </c>
      <c r="O35" s="837">
        <v>0.5</v>
      </c>
      <c r="P35" s="836">
        <v>143.35</v>
      </c>
      <c r="Q35" s="838">
        <v>1</v>
      </c>
      <c r="R35" s="833">
        <v>1</v>
      </c>
      <c r="S35" s="838">
        <v>1</v>
      </c>
      <c r="T35" s="837">
        <v>0.5</v>
      </c>
      <c r="U35" s="839">
        <v>1</v>
      </c>
    </row>
    <row r="36" spans="1:21" ht="14.45" customHeight="1" x14ac:dyDescent="0.2">
      <c r="A36" s="832">
        <v>50</v>
      </c>
      <c r="B36" s="833" t="s">
        <v>2196</v>
      </c>
      <c r="C36" s="833" t="s">
        <v>2202</v>
      </c>
      <c r="D36" s="834" t="s">
        <v>3340</v>
      </c>
      <c r="E36" s="835" t="s">
        <v>2210</v>
      </c>
      <c r="F36" s="833" t="s">
        <v>2197</v>
      </c>
      <c r="G36" s="833" t="s">
        <v>2237</v>
      </c>
      <c r="H36" s="833" t="s">
        <v>587</v>
      </c>
      <c r="I36" s="833" t="s">
        <v>2238</v>
      </c>
      <c r="J36" s="833" t="s">
        <v>1889</v>
      </c>
      <c r="K36" s="833" t="s">
        <v>2239</v>
      </c>
      <c r="L36" s="836">
        <v>181.11</v>
      </c>
      <c r="M36" s="836">
        <v>181.11</v>
      </c>
      <c r="N36" s="833">
        <v>1</v>
      </c>
      <c r="O36" s="837">
        <v>0.5</v>
      </c>
      <c r="P36" s="836"/>
      <c r="Q36" s="838">
        <v>0</v>
      </c>
      <c r="R36" s="833"/>
      <c r="S36" s="838">
        <v>0</v>
      </c>
      <c r="T36" s="837"/>
      <c r="U36" s="839">
        <v>0</v>
      </c>
    </row>
    <row r="37" spans="1:21" ht="14.45" customHeight="1" x14ac:dyDescent="0.2">
      <c r="A37" s="832">
        <v>50</v>
      </c>
      <c r="B37" s="833" t="s">
        <v>2196</v>
      </c>
      <c r="C37" s="833" t="s">
        <v>2202</v>
      </c>
      <c r="D37" s="834" t="s">
        <v>3340</v>
      </c>
      <c r="E37" s="835" t="s">
        <v>2210</v>
      </c>
      <c r="F37" s="833" t="s">
        <v>2197</v>
      </c>
      <c r="G37" s="833" t="s">
        <v>2237</v>
      </c>
      <c r="H37" s="833" t="s">
        <v>587</v>
      </c>
      <c r="I37" s="833" t="s">
        <v>2266</v>
      </c>
      <c r="J37" s="833" t="s">
        <v>2267</v>
      </c>
      <c r="K37" s="833" t="s">
        <v>732</v>
      </c>
      <c r="L37" s="836">
        <v>93.18</v>
      </c>
      <c r="M37" s="836">
        <v>93.18</v>
      </c>
      <c r="N37" s="833">
        <v>1</v>
      </c>
      <c r="O37" s="837">
        <v>0.5</v>
      </c>
      <c r="P37" s="836">
        <v>93.18</v>
      </c>
      <c r="Q37" s="838">
        <v>1</v>
      </c>
      <c r="R37" s="833">
        <v>1</v>
      </c>
      <c r="S37" s="838">
        <v>1</v>
      </c>
      <c r="T37" s="837">
        <v>0.5</v>
      </c>
      <c r="U37" s="839">
        <v>1</v>
      </c>
    </row>
    <row r="38" spans="1:21" ht="14.45" customHeight="1" x14ac:dyDescent="0.2">
      <c r="A38" s="832">
        <v>50</v>
      </c>
      <c r="B38" s="833" t="s">
        <v>2196</v>
      </c>
      <c r="C38" s="833" t="s">
        <v>2202</v>
      </c>
      <c r="D38" s="834" t="s">
        <v>3340</v>
      </c>
      <c r="E38" s="835" t="s">
        <v>2210</v>
      </c>
      <c r="F38" s="833" t="s">
        <v>2197</v>
      </c>
      <c r="G38" s="833" t="s">
        <v>2224</v>
      </c>
      <c r="H38" s="833" t="s">
        <v>587</v>
      </c>
      <c r="I38" s="833" t="s">
        <v>2232</v>
      </c>
      <c r="J38" s="833" t="s">
        <v>2233</v>
      </c>
      <c r="K38" s="833" t="s">
        <v>1330</v>
      </c>
      <c r="L38" s="836">
        <v>35.11</v>
      </c>
      <c r="M38" s="836">
        <v>35.11</v>
      </c>
      <c r="N38" s="833">
        <v>1</v>
      </c>
      <c r="O38" s="837">
        <v>1</v>
      </c>
      <c r="P38" s="836"/>
      <c r="Q38" s="838">
        <v>0</v>
      </c>
      <c r="R38" s="833"/>
      <c r="S38" s="838">
        <v>0</v>
      </c>
      <c r="T38" s="837"/>
      <c r="U38" s="839">
        <v>0</v>
      </c>
    </row>
    <row r="39" spans="1:21" ht="14.45" customHeight="1" x14ac:dyDescent="0.2">
      <c r="A39" s="832">
        <v>50</v>
      </c>
      <c r="B39" s="833" t="s">
        <v>2196</v>
      </c>
      <c r="C39" s="833" t="s">
        <v>2202</v>
      </c>
      <c r="D39" s="834" t="s">
        <v>3340</v>
      </c>
      <c r="E39" s="835" t="s">
        <v>2210</v>
      </c>
      <c r="F39" s="833" t="s">
        <v>2197</v>
      </c>
      <c r="G39" s="833" t="s">
        <v>2224</v>
      </c>
      <c r="H39" s="833" t="s">
        <v>587</v>
      </c>
      <c r="I39" s="833" t="s">
        <v>1822</v>
      </c>
      <c r="J39" s="833" t="s">
        <v>1823</v>
      </c>
      <c r="K39" s="833" t="s">
        <v>696</v>
      </c>
      <c r="L39" s="836">
        <v>17.559999999999999</v>
      </c>
      <c r="M39" s="836">
        <v>35.119999999999997</v>
      </c>
      <c r="N39" s="833">
        <v>2</v>
      </c>
      <c r="O39" s="837">
        <v>1</v>
      </c>
      <c r="P39" s="836">
        <v>17.559999999999999</v>
      </c>
      <c r="Q39" s="838">
        <v>0.5</v>
      </c>
      <c r="R39" s="833">
        <v>1</v>
      </c>
      <c r="S39" s="838">
        <v>0.5</v>
      </c>
      <c r="T39" s="837">
        <v>0.5</v>
      </c>
      <c r="U39" s="839">
        <v>0.5</v>
      </c>
    </row>
    <row r="40" spans="1:21" ht="14.45" customHeight="1" x14ac:dyDescent="0.2">
      <c r="A40" s="832">
        <v>50</v>
      </c>
      <c r="B40" s="833" t="s">
        <v>2196</v>
      </c>
      <c r="C40" s="833" t="s">
        <v>2202</v>
      </c>
      <c r="D40" s="834" t="s">
        <v>3340</v>
      </c>
      <c r="E40" s="835" t="s">
        <v>2210</v>
      </c>
      <c r="F40" s="833" t="s">
        <v>2197</v>
      </c>
      <c r="G40" s="833" t="s">
        <v>2268</v>
      </c>
      <c r="H40" s="833" t="s">
        <v>587</v>
      </c>
      <c r="I40" s="833" t="s">
        <v>2269</v>
      </c>
      <c r="J40" s="833" t="s">
        <v>2270</v>
      </c>
      <c r="K40" s="833" t="s">
        <v>2271</v>
      </c>
      <c r="L40" s="836">
        <v>391.67</v>
      </c>
      <c r="M40" s="836">
        <v>783.34</v>
      </c>
      <c r="N40" s="833">
        <v>2</v>
      </c>
      <c r="O40" s="837">
        <v>1</v>
      </c>
      <c r="P40" s="836"/>
      <c r="Q40" s="838">
        <v>0</v>
      </c>
      <c r="R40" s="833"/>
      <c r="S40" s="838">
        <v>0</v>
      </c>
      <c r="T40" s="837"/>
      <c r="U40" s="839">
        <v>0</v>
      </c>
    </row>
    <row r="41" spans="1:21" ht="14.45" customHeight="1" x14ac:dyDescent="0.2">
      <c r="A41" s="832">
        <v>50</v>
      </c>
      <c r="B41" s="833" t="s">
        <v>2196</v>
      </c>
      <c r="C41" s="833" t="s">
        <v>2202</v>
      </c>
      <c r="D41" s="834" t="s">
        <v>3340</v>
      </c>
      <c r="E41" s="835" t="s">
        <v>2210</v>
      </c>
      <c r="F41" s="833" t="s">
        <v>2197</v>
      </c>
      <c r="G41" s="833" t="s">
        <v>2272</v>
      </c>
      <c r="H41" s="833" t="s">
        <v>587</v>
      </c>
      <c r="I41" s="833" t="s">
        <v>2273</v>
      </c>
      <c r="J41" s="833" t="s">
        <v>2274</v>
      </c>
      <c r="K41" s="833" t="s">
        <v>2275</v>
      </c>
      <c r="L41" s="836">
        <v>0</v>
      </c>
      <c r="M41" s="836">
        <v>0</v>
      </c>
      <c r="N41" s="833">
        <v>1</v>
      </c>
      <c r="O41" s="837">
        <v>1</v>
      </c>
      <c r="P41" s="836"/>
      <c r="Q41" s="838"/>
      <c r="R41" s="833"/>
      <c r="S41" s="838">
        <v>0</v>
      </c>
      <c r="T41" s="837"/>
      <c r="U41" s="839">
        <v>0</v>
      </c>
    </row>
    <row r="42" spans="1:21" ht="14.45" customHeight="1" x14ac:dyDescent="0.2">
      <c r="A42" s="832">
        <v>50</v>
      </c>
      <c r="B42" s="833" t="s">
        <v>2196</v>
      </c>
      <c r="C42" s="833" t="s">
        <v>2202</v>
      </c>
      <c r="D42" s="834" t="s">
        <v>3340</v>
      </c>
      <c r="E42" s="835" t="s">
        <v>2210</v>
      </c>
      <c r="F42" s="833" t="s">
        <v>2197</v>
      </c>
      <c r="G42" s="833" t="s">
        <v>2276</v>
      </c>
      <c r="H42" s="833" t="s">
        <v>587</v>
      </c>
      <c r="I42" s="833" t="s">
        <v>2277</v>
      </c>
      <c r="J42" s="833" t="s">
        <v>2278</v>
      </c>
      <c r="K42" s="833" t="s">
        <v>2279</v>
      </c>
      <c r="L42" s="836">
        <v>40.25</v>
      </c>
      <c r="M42" s="836">
        <v>40.25</v>
      </c>
      <c r="N42" s="833">
        <v>1</v>
      </c>
      <c r="O42" s="837">
        <v>0.5</v>
      </c>
      <c r="P42" s="836">
        <v>40.25</v>
      </c>
      <c r="Q42" s="838">
        <v>1</v>
      </c>
      <c r="R42" s="833">
        <v>1</v>
      </c>
      <c r="S42" s="838">
        <v>1</v>
      </c>
      <c r="T42" s="837">
        <v>0.5</v>
      </c>
      <c r="U42" s="839">
        <v>1</v>
      </c>
    </row>
    <row r="43" spans="1:21" ht="14.45" customHeight="1" x14ac:dyDescent="0.2">
      <c r="A43" s="832">
        <v>50</v>
      </c>
      <c r="B43" s="833" t="s">
        <v>2196</v>
      </c>
      <c r="C43" s="833" t="s">
        <v>2202</v>
      </c>
      <c r="D43" s="834" t="s">
        <v>3340</v>
      </c>
      <c r="E43" s="835" t="s">
        <v>2210</v>
      </c>
      <c r="F43" s="833" t="s">
        <v>2197</v>
      </c>
      <c r="G43" s="833" t="s">
        <v>2280</v>
      </c>
      <c r="H43" s="833" t="s">
        <v>587</v>
      </c>
      <c r="I43" s="833" t="s">
        <v>2281</v>
      </c>
      <c r="J43" s="833" t="s">
        <v>2282</v>
      </c>
      <c r="K43" s="833" t="s">
        <v>2283</v>
      </c>
      <c r="L43" s="836">
        <v>119.37</v>
      </c>
      <c r="M43" s="836">
        <v>119.37</v>
      </c>
      <c r="N43" s="833">
        <v>1</v>
      </c>
      <c r="O43" s="837">
        <v>0.5</v>
      </c>
      <c r="P43" s="836">
        <v>119.37</v>
      </c>
      <c r="Q43" s="838">
        <v>1</v>
      </c>
      <c r="R43" s="833">
        <v>1</v>
      </c>
      <c r="S43" s="838">
        <v>1</v>
      </c>
      <c r="T43" s="837">
        <v>0.5</v>
      </c>
      <c r="U43" s="839">
        <v>1</v>
      </c>
    </row>
    <row r="44" spans="1:21" ht="14.45" customHeight="1" x14ac:dyDescent="0.2">
      <c r="A44" s="832">
        <v>50</v>
      </c>
      <c r="B44" s="833" t="s">
        <v>2196</v>
      </c>
      <c r="C44" s="833" t="s">
        <v>2202</v>
      </c>
      <c r="D44" s="834" t="s">
        <v>3340</v>
      </c>
      <c r="E44" s="835" t="s">
        <v>2210</v>
      </c>
      <c r="F44" s="833" t="s">
        <v>2197</v>
      </c>
      <c r="G44" s="833" t="s">
        <v>2284</v>
      </c>
      <c r="H44" s="833" t="s">
        <v>625</v>
      </c>
      <c r="I44" s="833" t="s">
        <v>1773</v>
      </c>
      <c r="J44" s="833" t="s">
        <v>1774</v>
      </c>
      <c r="K44" s="833" t="s">
        <v>1775</v>
      </c>
      <c r="L44" s="836">
        <v>93.43</v>
      </c>
      <c r="M44" s="836">
        <v>93.43</v>
      </c>
      <c r="N44" s="833">
        <v>1</v>
      </c>
      <c r="O44" s="837">
        <v>0.5</v>
      </c>
      <c r="P44" s="836"/>
      <c r="Q44" s="838">
        <v>0</v>
      </c>
      <c r="R44" s="833"/>
      <c r="S44" s="838">
        <v>0</v>
      </c>
      <c r="T44" s="837"/>
      <c r="U44" s="839">
        <v>0</v>
      </c>
    </row>
    <row r="45" spans="1:21" ht="14.45" customHeight="1" x14ac:dyDescent="0.2">
      <c r="A45" s="832">
        <v>50</v>
      </c>
      <c r="B45" s="833" t="s">
        <v>2196</v>
      </c>
      <c r="C45" s="833" t="s">
        <v>2202</v>
      </c>
      <c r="D45" s="834" t="s">
        <v>3340</v>
      </c>
      <c r="E45" s="835" t="s">
        <v>2210</v>
      </c>
      <c r="F45" s="833" t="s">
        <v>2197</v>
      </c>
      <c r="G45" s="833" t="s">
        <v>2225</v>
      </c>
      <c r="H45" s="833" t="s">
        <v>587</v>
      </c>
      <c r="I45" s="833" t="s">
        <v>2226</v>
      </c>
      <c r="J45" s="833" t="s">
        <v>658</v>
      </c>
      <c r="K45" s="833" t="s">
        <v>2227</v>
      </c>
      <c r="L45" s="836">
        <v>10.55</v>
      </c>
      <c r="M45" s="836">
        <v>10.55</v>
      </c>
      <c r="N45" s="833">
        <v>1</v>
      </c>
      <c r="O45" s="837">
        <v>0.5</v>
      </c>
      <c r="P45" s="836"/>
      <c r="Q45" s="838">
        <v>0</v>
      </c>
      <c r="R45" s="833"/>
      <c r="S45" s="838">
        <v>0</v>
      </c>
      <c r="T45" s="837"/>
      <c r="U45" s="839">
        <v>0</v>
      </c>
    </row>
    <row r="46" spans="1:21" ht="14.45" customHeight="1" x14ac:dyDescent="0.2">
      <c r="A46" s="832">
        <v>50</v>
      </c>
      <c r="B46" s="833" t="s">
        <v>2196</v>
      </c>
      <c r="C46" s="833" t="s">
        <v>2202</v>
      </c>
      <c r="D46" s="834" t="s">
        <v>3340</v>
      </c>
      <c r="E46" s="835" t="s">
        <v>2210</v>
      </c>
      <c r="F46" s="833" t="s">
        <v>2197</v>
      </c>
      <c r="G46" s="833" t="s">
        <v>2225</v>
      </c>
      <c r="H46" s="833" t="s">
        <v>587</v>
      </c>
      <c r="I46" s="833" t="s">
        <v>2285</v>
      </c>
      <c r="J46" s="833" t="s">
        <v>658</v>
      </c>
      <c r="K46" s="833" t="s">
        <v>2286</v>
      </c>
      <c r="L46" s="836">
        <v>0</v>
      </c>
      <c r="M46" s="836">
        <v>0</v>
      </c>
      <c r="N46" s="833">
        <v>2</v>
      </c>
      <c r="O46" s="837">
        <v>2</v>
      </c>
      <c r="P46" s="836"/>
      <c r="Q46" s="838"/>
      <c r="R46" s="833"/>
      <c r="S46" s="838">
        <v>0</v>
      </c>
      <c r="T46" s="837"/>
      <c r="U46" s="839">
        <v>0</v>
      </c>
    </row>
    <row r="47" spans="1:21" ht="14.45" customHeight="1" x14ac:dyDescent="0.2">
      <c r="A47" s="832">
        <v>50</v>
      </c>
      <c r="B47" s="833" t="s">
        <v>2196</v>
      </c>
      <c r="C47" s="833" t="s">
        <v>2202</v>
      </c>
      <c r="D47" s="834" t="s">
        <v>3340</v>
      </c>
      <c r="E47" s="835" t="s">
        <v>2210</v>
      </c>
      <c r="F47" s="833" t="s">
        <v>2197</v>
      </c>
      <c r="G47" s="833" t="s">
        <v>2228</v>
      </c>
      <c r="H47" s="833" t="s">
        <v>625</v>
      </c>
      <c r="I47" s="833" t="s">
        <v>1873</v>
      </c>
      <c r="J47" s="833" t="s">
        <v>964</v>
      </c>
      <c r="K47" s="833" t="s">
        <v>1874</v>
      </c>
      <c r="L47" s="836">
        <v>39.549999999999997</v>
      </c>
      <c r="M47" s="836">
        <v>39.549999999999997</v>
      </c>
      <c r="N47" s="833">
        <v>1</v>
      </c>
      <c r="O47" s="837">
        <v>0.5</v>
      </c>
      <c r="P47" s="836"/>
      <c r="Q47" s="838">
        <v>0</v>
      </c>
      <c r="R47" s="833"/>
      <c r="S47" s="838">
        <v>0</v>
      </c>
      <c r="T47" s="837"/>
      <c r="U47" s="839">
        <v>0</v>
      </c>
    </row>
    <row r="48" spans="1:21" ht="14.45" customHeight="1" x14ac:dyDescent="0.2">
      <c r="A48" s="832">
        <v>50</v>
      </c>
      <c r="B48" s="833" t="s">
        <v>2196</v>
      </c>
      <c r="C48" s="833" t="s">
        <v>2202</v>
      </c>
      <c r="D48" s="834" t="s">
        <v>3340</v>
      </c>
      <c r="E48" s="835" t="s">
        <v>2210</v>
      </c>
      <c r="F48" s="833" t="s">
        <v>2197</v>
      </c>
      <c r="G48" s="833" t="s">
        <v>2256</v>
      </c>
      <c r="H48" s="833" t="s">
        <v>625</v>
      </c>
      <c r="I48" s="833" t="s">
        <v>2287</v>
      </c>
      <c r="J48" s="833" t="s">
        <v>848</v>
      </c>
      <c r="K48" s="833" t="s">
        <v>2288</v>
      </c>
      <c r="L48" s="836">
        <v>1847.49</v>
      </c>
      <c r="M48" s="836">
        <v>3694.98</v>
      </c>
      <c r="N48" s="833">
        <v>2</v>
      </c>
      <c r="O48" s="837">
        <v>1</v>
      </c>
      <c r="P48" s="836">
        <v>1847.49</v>
      </c>
      <c r="Q48" s="838">
        <v>0.5</v>
      </c>
      <c r="R48" s="833">
        <v>1</v>
      </c>
      <c r="S48" s="838">
        <v>0.5</v>
      </c>
      <c r="T48" s="837">
        <v>0.5</v>
      </c>
      <c r="U48" s="839">
        <v>0.5</v>
      </c>
    </row>
    <row r="49" spans="1:21" ht="14.45" customHeight="1" x14ac:dyDescent="0.2">
      <c r="A49" s="832">
        <v>50</v>
      </c>
      <c r="B49" s="833" t="s">
        <v>2196</v>
      </c>
      <c r="C49" s="833" t="s">
        <v>2202</v>
      </c>
      <c r="D49" s="834" t="s">
        <v>3340</v>
      </c>
      <c r="E49" s="835" t="s">
        <v>2210</v>
      </c>
      <c r="F49" s="833" t="s">
        <v>2197</v>
      </c>
      <c r="G49" s="833" t="s">
        <v>2242</v>
      </c>
      <c r="H49" s="833" t="s">
        <v>625</v>
      </c>
      <c r="I49" s="833" t="s">
        <v>2243</v>
      </c>
      <c r="J49" s="833" t="s">
        <v>1044</v>
      </c>
      <c r="K49" s="833" t="s">
        <v>1330</v>
      </c>
      <c r="L49" s="836">
        <v>47.7</v>
      </c>
      <c r="M49" s="836">
        <v>47.7</v>
      </c>
      <c r="N49" s="833">
        <v>1</v>
      </c>
      <c r="O49" s="837">
        <v>0.5</v>
      </c>
      <c r="P49" s="836">
        <v>47.7</v>
      </c>
      <c r="Q49" s="838">
        <v>1</v>
      </c>
      <c r="R49" s="833">
        <v>1</v>
      </c>
      <c r="S49" s="838">
        <v>1</v>
      </c>
      <c r="T49" s="837">
        <v>0.5</v>
      </c>
      <c r="U49" s="839">
        <v>1</v>
      </c>
    </row>
    <row r="50" spans="1:21" ht="14.45" customHeight="1" x14ac:dyDescent="0.2">
      <c r="A50" s="832">
        <v>50</v>
      </c>
      <c r="B50" s="833" t="s">
        <v>2196</v>
      </c>
      <c r="C50" s="833" t="s">
        <v>2202</v>
      </c>
      <c r="D50" s="834" t="s">
        <v>3340</v>
      </c>
      <c r="E50" s="835" t="s">
        <v>2210</v>
      </c>
      <c r="F50" s="833" t="s">
        <v>2197</v>
      </c>
      <c r="G50" s="833" t="s">
        <v>2289</v>
      </c>
      <c r="H50" s="833" t="s">
        <v>587</v>
      </c>
      <c r="I50" s="833" t="s">
        <v>2290</v>
      </c>
      <c r="J50" s="833" t="s">
        <v>2291</v>
      </c>
      <c r="K50" s="833" t="s">
        <v>2292</v>
      </c>
      <c r="L50" s="836">
        <v>183.06</v>
      </c>
      <c r="M50" s="836">
        <v>183.06</v>
      </c>
      <c r="N50" s="833">
        <v>1</v>
      </c>
      <c r="O50" s="837">
        <v>0.5</v>
      </c>
      <c r="P50" s="836"/>
      <c r="Q50" s="838">
        <v>0</v>
      </c>
      <c r="R50" s="833"/>
      <c r="S50" s="838">
        <v>0</v>
      </c>
      <c r="T50" s="837"/>
      <c r="U50" s="839">
        <v>0</v>
      </c>
    </row>
    <row r="51" spans="1:21" ht="14.45" customHeight="1" x14ac:dyDescent="0.2">
      <c r="A51" s="832">
        <v>50</v>
      </c>
      <c r="B51" s="833" t="s">
        <v>2196</v>
      </c>
      <c r="C51" s="833" t="s">
        <v>2202</v>
      </c>
      <c r="D51" s="834" t="s">
        <v>3340</v>
      </c>
      <c r="E51" s="835" t="s">
        <v>2210</v>
      </c>
      <c r="F51" s="833" t="s">
        <v>2197</v>
      </c>
      <c r="G51" s="833" t="s">
        <v>2229</v>
      </c>
      <c r="H51" s="833" t="s">
        <v>587</v>
      </c>
      <c r="I51" s="833" t="s">
        <v>2230</v>
      </c>
      <c r="J51" s="833" t="s">
        <v>1108</v>
      </c>
      <c r="K51" s="833" t="s">
        <v>2231</v>
      </c>
      <c r="L51" s="836">
        <v>105.44</v>
      </c>
      <c r="M51" s="836">
        <v>105.44</v>
      </c>
      <c r="N51" s="833">
        <v>1</v>
      </c>
      <c r="O51" s="837">
        <v>0.5</v>
      </c>
      <c r="P51" s="836"/>
      <c r="Q51" s="838">
        <v>0</v>
      </c>
      <c r="R51" s="833"/>
      <c r="S51" s="838">
        <v>0</v>
      </c>
      <c r="T51" s="837"/>
      <c r="U51" s="839">
        <v>0</v>
      </c>
    </row>
    <row r="52" spans="1:21" ht="14.45" customHeight="1" x14ac:dyDescent="0.2">
      <c r="A52" s="832">
        <v>50</v>
      </c>
      <c r="B52" s="833" t="s">
        <v>2196</v>
      </c>
      <c r="C52" s="833" t="s">
        <v>2202</v>
      </c>
      <c r="D52" s="834" t="s">
        <v>3340</v>
      </c>
      <c r="E52" s="835" t="s">
        <v>2210</v>
      </c>
      <c r="F52" s="833" t="s">
        <v>2197</v>
      </c>
      <c r="G52" s="833" t="s">
        <v>2293</v>
      </c>
      <c r="H52" s="833" t="s">
        <v>587</v>
      </c>
      <c r="I52" s="833" t="s">
        <v>2294</v>
      </c>
      <c r="J52" s="833" t="s">
        <v>1083</v>
      </c>
      <c r="K52" s="833" t="s">
        <v>2295</v>
      </c>
      <c r="L52" s="836">
        <v>128.69999999999999</v>
      </c>
      <c r="M52" s="836">
        <v>128.69999999999999</v>
      </c>
      <c r="N52" s="833">
        <v>1</v>
      </c>
      <c r="O52" s="837">
        <v>1</v>
      </c>
      <c r="P52" s="836">
        <v>128.69999999999999</v>
      </c>
      <c r="Q52" s="838">
        <v>1</v>
      </c>
      <c r="R52" s="833">
        <v>1</v>
      </c>
      <c r="S52" s="838">
        <v>1</v>
      </c>
      <c r="T52" s="837">
        <v>1</v>
      </c>
      <c r="U52" s="839">
        <v>1</v>
      </c>
    </row>
    <row r="53" spans="1:21" ht="14.45" customHeight="1" x14ac:dyDescent="0.2">
      <c r="A53" s="832">
        <v>50</v>
      </c>
      <c r="B53" s="833" t="s">
        <v>2196</v>
      </c>
      <c r="C53" s="833" t="s">
        <v>2202</v>
      </c>
      <c r="D53" s="834" t="s">
        <v>3340</v>
      </c>
      <c r="E53" s="835" t="s">
        <v>2210</v>
      </c>
      <c r="F53" s="833" t="s">
        <v>2197</v>
      </c>
      <c r="G53" s="833" t="s">
        <v>2259</v>
      </c>
      <c r="H53" s="833" t="s">
        <v>587</v>
      </c>
      <c r="I53" s="833" t="s">
        <v>2260</v>
      </c>
      <c r="J53" s="833" t="s">
        <v>1328</v>
      </c>
      <c r="K53" s="833" t="s">
        <v>2261</v>
      </c>
      <c r="L53" s="836">
        <v>42.54</v>
      </c>
      <c r="M53" s="836">
        <v>42.54</v>
      </c>
      <c r="N53" s="833">
        <v>1</v>
      </c>
      <c r="O53" s="837">
        <v>0.5</v>
      </c>
      <c r="P53" s="836"/>
      <c r="Q53" s="838">
        <v>0</v>
      </c>
      <c r="R53" s="833"/>
      <c r="S53" s="838">
        <v>0</v>
      </c>
      <c r="T53" s="837"/>
      <c r="U53" s="839">
        <v>0</v>
      </c>
    </row>
    <row r="54" spans="1:21" ht="14.45" customHeight="1" x14ac:dyDescent="0.2">
      <c r="A54" s="832">
        <v>50</v>
      </c>
      <c r="B54" s="833" t="s">
        <v>2196</v>
      </c>
      <c r="C54" s="833" t="s">
        <v>2202</v>
      </c>
      <c r="D54" s="834" t="s">
        <v>3340</v>
      </c>
      <c r="E54" s="835" t="s">
        <v>2210</v>
      </c>
      <c r="F54" s="833" t="s">
        <v>2197</v>
      </c>
      <c r="G54" s="833" t="s">
        <v>2296</v>
      </c>
      <c r="H54" s="833" t="s">
        <v>587</v>
      </c>
      <c r="I54" s="833" t="s">
        <v>2297</v>
      </c>
      <c r="J54" s="833" t="s">
        <v>828</v>
      </c>
      <c r="K54" s="833" t="s">
        <v>829</v>
      </c>
      <c r="L54" s="836">
        <v>50.89</v>
      </c>
      <c r="M54" s="836">
        <v>50.89</v>
      </c>
      <c r="N54" s="833">
        <v>1</v>
      </c>
      <c r="O54" s="837">
        <v>1</v>
      </c>
      <c r="P54" s="836">
        <v>50.89</v>
      </c>
      <c r="Q54" s="838">
        <v>1</v>
      </c>
      <c r="R54" s="833">
        <v>1</v>
      </c>
      <c r="S54" s="838">
        <v>1</v>
      </c>
      <c r="T54" s="837">
        <v>1</v>
      </c>
      <c r="U54" s="839">
        <v>1</v>
      </c>
    </row>
    <row r="55" spans="1:21" ht="14.45" customHeight="1" x14ac:dyDescent="0.2">
      <c r="A55" s="832">
        <v>50</v>
      </c>
      <c r="B55" s="833" t="s">
        <v>2196</v>
      </c>
      <c r="C55" s="833" t="s">
        <v>2202</v>
      </c>
      <c r="D55" s="834" t="s">
        <v>3340</v>
      </c>
      <c r="E55" s="835" t="s">
        <v>2210</v>
      </c>
      <c r="F55" s="833" t="s">
        <v>2197</v>
      </c>
      <c r="G55" s="833" t="s">
        <v>1163</v>
      </c>
      <c r="H55" s="833" t="s">
        <v>625</v>
      </c>
      <c r="I55" s="833" t="s">
        <v>1751</v>
      </c>
      <c r="J55" s="833" t="s">
        <v>1752</v>
      </c>
      <c r="K55" s="833" t="s">
        <v>1753</v>
      </c>
      <c r="L55" s="836">
        <v>184.74</v>
      </c>
      <c r="M55" s="836">
        <v>554.22</v>
      </c>
      <c r="N55" s="833">
        <v>3</v>
      </c>
      <c r="O55" s="837">
        <v>1.5</v>
      </c>
      <c r="P55" s="836">
        <v>554.22</v>
      </c>
      <c r="Q55" s="838">
        <v>1</v>
      </c>
      <c r="R55" s="833">
        <v>3</v>
      </c>
      <c r="S55" s="838">
        <v>1</v>
      </c>
      <c r="T55" s="837">
        <v>1.5</v>
      </c>
      <c r="U55" s="839">
        <v>1</v>
      </c>
    </row>
    <row r="56" spans="1:21" ht="14.45" customHeight="1" x14ac:dyDescent="0.2">
      <c r="A56" s="832">
        <v>50</v>
      </c>
      <c r="B56" s="833" t="s">
        <v>2196</v>
      </c>
      <c r="C56" s="833" t="s">
        <v>2202</v>
      </c>
      <c r="D56" s="834" t="s">
        <v>3340</v>
      </c>
      <c r="E56" s="835" t="s">
        <v>2210</v>
      </c>
      <c r="F56" s="833" t="s">
        <v>2197</v>
      </c>
      <c r="G56" s="833" t="s">
        <v>1163</v>
      </c>
      <c r="H56" s="833" t="s">
        <v>587</v>
      </c>
      <c r="I56" s="833" t="s">
        <v>2298</v>
      </c>
      <c r="J56" s="833" t="s">
        <v>1755</v>
      </c>
      <c r="K56" s="833" t="s">
        <v>2299</v>
      </c>
      <c r="L56" s="836">
        <v>184.74</v>
      </c>
      <c r="M56" s="836">
        <v>369.48</v>
      </c>
      <c r="N56" s="833">
        <v>2</v>
      </c>
      <c r="O56" s="837">
        <v>1.5</v>
      </c>
      <c r="P56" s="836">
        <v>184.74</v>
      </c>
      <c r="Q56" s="838">
        <v>0.5</v>
      </c>
      <c r="R56" s="833">
        <v>1</v>
      </c>
      <c r="S56" s="838">
        <v>0.5</v>
      </c>
      <c r="T56" s="837">
        <v>1</v>
      </c>
      <c r="U56" s="839">
        <v>0.66666666666666663</v>
      </c>
    </row>
    <row r="57" spans="1:21" ht="14.45" customHeight="1" x14ac:dyDescent="0.2">
      <c r="A57" s="832">
        <v>50</v>
      </c>
      <c r="B57" s="833" t="s">
        <v>2196</v>
      </c>
      <c r="C57" s="833" t="s">
        <v>2202</v>
      </c>
      <c r="D57" s="834" t="s">
        <v>3340</v>
      </c>
      <c r="E57" s="835" t="s">
        <v>2210</v>
      </c>
      <c r="F57" s="833" t="s">
        <v>2197</v>
      </c>
      <c r="G57" s="833" t="s">
        <v>2300</v>
      </c>
      <c r="H57" s="833" t="s">
        <v>587</v>
      </c>
      <c r="I57" s="833" t="s">
        <v>2301</v>
      </c>
      <c r="J57" s="833" t="s">
        <v>2302</v>
      </c>
      <c r="K57" s="833" t="s">
        <v>2303</v>
      </c>
      <c r="L57" s="836">
        <v>0</v>
      </c>
      <c r="M57" s="836">
        <v>0</v>
      </c>
      <c r="N57" s="833">
        <v>1</v>
      </c>
      <c r="O57" s="837">
        <v>0.5</v>
      </c>
      <c r="P57" s="836"/>
      <c r="Q57" s="838"/>
      <c r="R57" s="833"/>
      <c r="S57" s="838">
        <v>0</v>
      </c>
      <c r="T57" s="837"/>
      <c r="U57" s="839">
        <v>0</v>
      </c>
    </row>
    <row r="58" spans="1:21" ht="14.45" customHeight="1" x14ac:dyDescent="0.2">
      <c r="A58" s="832">
        <v>50</v>
      </c>
      <c r="B58" s="833" t="s">
        <v>2196</v>
      </c>
      <c r="C58" s="833" t="s">
        <v>2202</v>
      </c>
      <c r="D58" s="834" t="s">
        <v>3340</v>
      </c>
      <c r="E58" s="835" t="s">
        <v>2210</v>
      </c>
      <c r="F58" s="833" t="s">
        <v>2197</v>
      </c>
      <c r="G58" s="833" t="s">
        <v>2304</v>
      </c>
      <c r="H58" s="833" t="s">
        <v>587</v>
      </c>
      <c r="I58" s="833" t="s">
        <v>2305</v>
      </c>
      <c r="J58" s="833" t="s">
        <v>2306</v>
      </c>
      <c r="K58" s="833" t="s">
        <v>1906</v>
      </c>
      <c r="L58" s="836">
        <v>131.63999999999999</v>
      </c>
      <c r="M58" s="836">
        <v>394.91999999999996</v>
      </c>
      <c r="N58" s="833">
        <v>3</v>
      </c>
      <c r="O58" s="837">
        <v>1</v>
      </c>
      <c r="P58" s="836"/>
      <c r="Q58" s="838">
        <v>0</v>
      </c>
      <c r="R58" s="833"/>
      <c r="S58" s="838">
        <v>0</v>
      </c>
      <c r="T58" s="837"/>
      <c r="U58" s="839">
        <v>0</v>
      </c>
    </row>
    <row r="59" spans="1:21" ht="14.45" customHeight="1" x14ac:dyDescent="0.2">
      <c r="A59" s="832">
        <v>50</v>
      </c>
      <c r="B59" s="833" t="s">
        <v>2196</v>
      </c>
      <c r="C59" s="833" t="s">
        <v>2202</v>
      </c>
      <c r="D59" s="834" t="s">
        <v>3340</v>
      </c>
      <c r="E59" s="835" t="s">
        <v>2211</v>
      </c>
      <c r="F59" s="833" t="s">
        <v>2197</v>
      </c>
      <c r="G59" s="833" t="s">
        <v>2307</v>
      </c>
      <c r="H59" s="833" t="s">
        <v>625</v>
      </c>
      <c r="I59" s="833" t="s">
        <v>1986</v>
      </c>
      <c r="J59" s="833" t="s">
        <v>646</v>
      </c>
      <c r="K59" s="833" t="s">
        <v>648</v>
      </c>
      <c r="L59" s="836">
        <v>65.28</v>
      </c>
      <c r="M59" s="836">
        <v>195.84</v>
      </c>
      <c r="N59" s="833">
        <v>3</v>
      </c>
      <c r="O59" s="837">
        <v>1</v>
      </c>
      <c r="P59" s="836">
        <v>195.84</v>
      </c>
      <c r="Q59" s="838">
        <v>1</v>
      </c>
      <c r="R59" s="833">
        <v>3</v>
      </c>
      <c r="S59" s="838">
        <v>1</v>
      </c>
      <c r="T59" s="837">
        <v>1</v>
      </c>
      <c r="U59" s="839">
        <v>1</v>
      </c>
    </row>
    <row r="60" spans="1:21" ht="14.45" customHeight="1" x14ac:dyDescent="0.2">
      <c r="A60" s="832">
        <v>50</v>
      </c>
      <c r="B60" s="833" t="s">
        <v>2196</v>
      </c>
      <c r="C60" s="833" t="s">
        <v>2202</v>
      </c>
      <c r="D60" s="834" t="s">
        <v>3340</v>
      </c>
      <c r="E60" s="835" t="s">
        <v>2211</v>
      </c>
      <c r="F60" s="833" t="s">
        <v>2197</v>
      </c>
      <c r="G60" s="833" t="s">
        <v>2308</v>
      </c>
      <c r="H60" s="833" t="s">
        <v>625</v>
      </c>
      <c r="I60" s="833" t="s">
        <v>2309</v>
      </c>
      <c r="J60" s="833" t="s">
        <v>2023</v>
      </c>
      <c r="K60" s="833" t="s">
        <v>2231</v>
      </c>
      <c r="L60" s="836">
        <v>18.809999999999999</v>
      </c>
      <c r="M60" s="836">
        <v>263.33999999999997</v>
      </c>
      <c r="N60" s="833">
        <v>14</v>
      </c>
      <c r="O60" s="837">
        <v>3</v>
      </c>
      <c r="P60" s="836">
        <v>263.33999999999997</v>
      </c>
      <c r="Q60" s="838">
        <v>1</v>
      </c>
      <c r="R60" s="833">
        <v>14</v>
      </c>
      <c r="S60" s="838">
        <v>1</v>
      </c>
      <c r="T60" s="837">
        <v>3</v>
      </c>
      <c r="U60" s="839">
        <v>1</v>
      </c>
    </row>
    <row r="61" spans="1:21" ht="14.45" customHeight="1" x14ac:dyDescent="0.2">
      <c r="A61" s="832">
        <v>50</v>
      </c>
      <c r="B61" s="833" t="s">
        <v>2196</v>
      </c>
      <c r="C61" s="833" t="s">
        <v>2202</v>
      </c>
      <c r="D61" s="834" t="s">
        <v>3340</v>
      </c>
      <c r="E61" s="835" t="s">
        <v>2211</v>
      </c>
      <c r="F61" s="833" t="s">
        <v>2197</v>
      </c>
      <c r="G61" s="833" t="s">
        <v>2308</v>
      </c>
      <c r="H61" s="833" t="s">
        <v>625</v>
      </c>
      <c r="I61" s="833" t="s">
        <v>2022</v>
      </c>
      <c r="J61" s="833" t="s">
        <v>2023</v>
      </c>
      <c r="K61" s="833" t="s">
        <v>2024</v>
      </c>
      <c r="L61" s="836">
        <v>4.7</v>
      </c>
      <c r="M61" s="836">
        <v>84.6</v>
      </c>
      <c r="N61" s="833">
        <v>18</v>
      </c>
      <c r="O61" s="837">
        <v>5</v>
      </c>
      <c r="P61" s="836"/>
      <c r="Q61" s="838">
        <v>0</v>
      </c>
      <c r="R61" s="833"/>
      <c r="S61" s="838">
        <v>0</v>
      </c>
      <c r="T61" s="837"/>
      <c r="U61" s="839">
        <v>0</v>
      </c>
    </row>
    <row r="62" spans="1:21" ht="14.45" customHeight="1" x14ac:dyDescent="0.2">
      <c r="A62" s="832">
        <v>50</v>
      </c>
      <c r="B62" s="833" t="s">
        <v>2196</v>
      </c>
      <c r="C62" s="833" t="s">
        <v>2202</v>
      </c>
      <c r="D62" s="834" t="s">
        <v>3340</v>
      </c>
      <c r="E62" s="835" t="s">
        <v>2211</v>
      </c>
      <c r="F62" s="833" t="s">
        <v>2197</v>
      </c>
      <c r="G62" s="833" t="s">
        <v>2235</v>
      </c>
      <c r="H62" s="833" t="s">
        <v>625</v>
      </c>
      <c r="I62" s="833" t="s">
        <v>1787</v>
      </c>
      <c r="J62" s="833" t="s">
        <v>751</v>
      </c>
      <c r="K62" s="833" t="s">
        <v>1788</v>
      </c>
      <c r="L62" s="836">
        <v>80.010000000000005</v>
      </c>
      <c r="M62" s="836">
        <v>1040.1300000000001</v>
      </c>
      <c r="N62" s="833">
        <v>13</v>
      </c>
      <c r="O62" s="837">
        <v>3</v>
      </c>
      <c r="P62" s="836">
        <v>960.12000000000012</v>
      </c>
      <c r="Q62" s="838">
        <v>0.92307692307692313</v>
      </c>
      <c r="R62" s="833">
        <v>12</v>
      </c>
      <c r="S62" s="838">
        <v>0.92307692307692313</v>
      </c>
      <c r="T62" s="837">
        <v>2.5</v>
      </c>
      <c r="U62" s="839">
        <v>0.83333333333333337</v>
      </c>
    </row>
    <row r="63" spans="1:21" ht="14.45" customHeight="1" x14ac:dyDescent="0.2">
      <c r="A63" s="832">
        <v>50</v>
      </c>
      <c r="B63" s="833" t="s">
        <v>2196</v>
      </c>
      <c r="C63" s="833" t="s">
        <v>2202</v>
      </c>
      <c r="D63" s="834" t="s">
        <v>3340</v>
      </c>
      <c r="E63" s="835" t="s">
        <v>2211</v>
      </c>
      <c r="F63" s="833" t="s">
        <v>2197</v>
      </c>
      <c r="G63" s="833" t="s">
        <v>2257</v>
      </c>
      <c r="H63" s="833" t="s">
        <v>625</v>
      </c>
      <c r="I63" s="833" t="s">
        <v>2258</v>
      </c>
      <c r="J63" s="833" t="s">
        <v>1833</v>
      </c>
      <c r="K63" s="833" t="s">
        <v>1857</v>
      </c>
      <c r="L63" s="836">
        <v>31.09</v>
      </c>
      <c r="M63" s="836">
        <v>62.18</v>
      </c>
      <c r="N63" s="833">
        <v>2</v>
      </c>
      <c r="O63" s="837">
        <v>1</v>
      </c>
      <c r="P63" s="836">
        <v>62.18</v>
      </c>
      <c r="Q63" s="838">
        <v>1</v>
      </c>
      <c r="R63" s="833">
        <v>2</v>
      </c>
      <c r="S63" s="838">
        <v>1</v>
      </c>
      <c r="T63" s="837">
        <v>1</v>
      </c>
      <c r="U63" s="839">
        <v>1</v>
      </c>
    </row>
    <row r="64" spans="1:21" ht="14.45" customHeight="1" x14ac:dyDescent="0.2">
      <c r="A64" s="832">
        <v>50</v>
      </c>
      <c r="B64" s="833" t="s">
        <v>2196</v>
      </c>
      <c r="C64" s="833" t="s">
        <v>2202</v>
      </c>
      <c r="D64" s="834" t="s">
        <v>3340</v>
      </c>
      <c r="E64" s="835" t="s">
        <v>2211</v>
      </c>
      <c r="F64" s="833" t="s">
        <v>2197</v>
      </c>
      <c r="G64" s="833" t="s">
        <v>2257</v>
      </c>
      <c r="H64" s="833" t="s">
        <v>625</v>
      </c>
      <c r="I64" s="833" t="s">
        <v>1835</v>
      </c>
      <c r="J64" s="833" t="s">
        <v>1833</v>
      </c>
      <c r="K64" s="833" t="s">
        <v>1836</v>
      </c>
      <c r="L64" s="836">
        <v>62.18</v>
      </c>
      <c r="M64" s="836">
        <v>186.54</v>
      </c>
      <c r="N64" s="833">
        <v>3</v>
      </c>
      <c r="O64" s="837">
        <v>1</v>
      </c>
      <c r="P64" s="836"/>
      <c r="Q64" s="838">
        <v>0</v>
      </c>
      <c r="R64" s="833"/>
      <c r="S64" s="838">
        <v>0</v>
      </c>
      <c r="T64" s="837"/>
      <c r="U64" s="839">
        <v>0</v>
      </c>
    </row>
    <row r="65" spans="1:21" ht="14.45" customHeight="1" x14ac:dyDescent="0.2">
      <c r="A65" s="832">
        <v>50</v>
      </c>
      <c r="B65" s="833" t="s">
        <v>2196</v>
      </c>
      <c r="C65" s="833" t="s">
        <v>2202</v>
      </c>
      <c r="D65" s="834" t="s">
        <v>3340</v>
      </c>
      <c r="E65" s="835" t="s">
        <v>2211</v>
      </c>
      <c r="F65" s="833" t="s">
        <v>2197</v>
      </c>
      <c r="G65" s="833" t="s">
        <v>2310</v>
      </c>
      <c r="H65" s="833" t="s">
        <v>587</v>
      </c>
      <c r="I65" s="833" t="s">
        <v>2311</v>
      </c>
      <c r="J65" s="833" t="s">
        <v>2312</v>
      </c>
      <c r="K65" s="833" t="s">
        <v>2313</v>
      </c>
      <c r="L65" s="836">
        <v>0</v>
      </c>
      <c r="M65" s="836">
        <v>0</v>
      </c>
      <c r="N65" s="833">
        <v>1</v>
      </c>
      <c r="O65" s="837">
        <v>1</v>
      </c>
      <c r="P65" s="836">
        <v>0</v>
      </c>
      <c r="Q65" s="838"/>
      <c r="R65" s="833">
        <v>1</v>
      </c>
      <c r="S65" s="838">
        <v>1</v>
      </c>
      <c r="T65" s="837">
        <v>1</v>
      </c>
      <c r="U65" s="839">
        <v>1</v>
      </c>
    </row>
    <row r="66" spans="1:21" ht="14.45" customHeight="1" x14ac:dyDescent="0.2">
      <c r="A66" s="832">
        <v>50</v>
      </c>
      <c r="B66" s="833" t="s">
        <v>2196</v>
      </c>
      <c r="C66" s="833" t="s">
        <v>2202</v>
      </c>
      <c r="D66" s="834" t="s">
        <v>3340</v>
      </c>
      <c r="E66" s="835" t="s">
        <v>2211</v>
      </c>
      <c r="F66" s="833" t="s">
        <v>2197</v>
      </c>
      <c r="G66" s="833" t="s">
        <v>2310</v>
      </c>
      <c r="H66" s="833" t="s">
        <v>587</v>
      </c>
      <c r="I66" s="833" t="s">
        <v>2314</v>
      </c>
      <c r="J66" s="833" t="s">
        <v>2315</v>
      </c>
      <c r="K66" s="833" t="s">
        <v>2316</v>
      </c>
      <c r="L66" s="836">
        <v>17.72</v>
      </c>
      <c r="M66" s="836">
        <v>70.88</v>
      </c>
      <c r="N66" s="833">
        <v>4</v>
      </c>
      <c r="O66" s="837">
        <v>2</v>
      </c>
      <c r="P66" s="836">
        <v>35.44</v>
      </c>
      <c r="Q66" s="838">
        <v>0.5</v>
      </c>
      <c r="R66" s="833">
        <v>2</v>
      </c>
      <c r="S66" s="838">
        <v>0.5</v>
      </c>
      <c r="T66" s="837">
        <v>1</v>
      </c>
      <c r="U66" s="839">
        <v>0.5</v>
      </c>
    </row>
    <row r="67" spans="1:21" ht="14.45" customHeight="1" x14ac:dyDescent="0.2">
      <c r="A67" s="832">
        <v>50</v>
      </c>
      <c r="B67" s="833" t="s">
        <v>2196</v>
      </c>
      <c r="C67" s="833" t="s">
        <v>2202</v>
      </c>
      <c r="D67" s="834" t="s">
        <v>3340</v>
      </c>
      <c r="E67" s="835" t="s">
        <v>2211</v>
      </c>
      <c r="F67" s="833" t="s">
        <v>2197</v>
      </c>
      <c r="G67" s="833" t="s">
        <v>2237</v>
      </c>
      <c r="H67" s="833" t="s">
        <v>625</v>
      </c>
      <c r="I67" s="833" t="s">
        <v>1888</v>
      </c>
      <c r="J67" s="833" t="s">
        <v>1889</v>
      </c>
      <c r="K67" s="833" t="s">
        <v>1890</v>
      </c>
      <c r="L67" s="836">
        <v>220.53</v>
      </c>
      <c r="M67" s="836">
        <v>1984.77</v>
      </c>
      <c r="N67" s="833">
        <v>9</v>
      </c>
      <c r="O67" s="837">
        <v>2</v>
      </c>
      <c r="P67" s="836">
        <v>1323.18</v>
      </c>
      <c r="Q67" s="838">
        <v>0.66666666666666674</v>
      </c>
      <c r="R67" s="833">
        <v>6</v>
      </c>
      <c r="S67" s="838">
        <v>0.66666666666666663</v>
      </c>
      <c r="T67" s="837">
        <v>1.5</v>
      </c>
      <c r="U67" s="839">
        <v>0.75</v>
      </c>
    </row>
    <row r="68" spans="1:21" ht="14.45" customHeight="1" x14ac:dyDescent="0.2">
      <c r="A68" s="832">
        <v>50</v>
      </c>
      <c r="B68" s="833" t="s">
        <v>2196</v>
      </c>
      <c r="C68" s="833" t="s">
        <v>2202</v>
      </c>
      <c r="D68" s="834" t="s">
        <v>3340</v>
      </c>
      <c r="E68" s="835" t="s">
        <v>2211</v>
      </c>
      <c r="F68" s="833" t="s">
        <v>2197</v>
      </c>
      <c r="G68" s="833" t="s">
        <v>2237</v>
      </c>
      <c r="H68" s="833" t="s">
        <v>625</v>
      </c>
      <c r="I68" s="833" t="s">
        <v>1888</v>
      </c>
      <c r="J68" s="833" t="s">
        <v>1889</v>
      </c>
      <c r="K68" s="833" t="s">
        <v>1890</v>
      </c>
      <c r="L68" s="836">
        <v>278.63</v>
      </c>
      <c r="M68" s="836">
        <v>1671.78</v>
      </c>
      <c r="N68" s="833">
        <v>6</v>
      </c>
      <c r="O68" s="837">
        <v>3</v>
      </c>
      <c r="P68" s="836">
        <v>557.26</v>
      </c>
      <c r="Q68" s="838">
        <v>0.33333333333333331</v>
      </c>
      <c r="R68" s="833">
        <v>2</v>
      </c>
      <c r="S68" s="838">
        <v>0.33333333333333331</v>
      </c>
      <c r="T68" s="837">
        <v>2</v>
      </c>
      <c r="U68" s="839">
        <v>0.66666666666666663</v>
      </c>
    </row>
    <row r="69" spans="1:21" ht="14.45" customHeight="1" x14ac:dyDescent="0.2">
      <c r="A69" s="832">
        <v>50</v>
      </c>
      <c r="B69" s="833" t="s">
        <v>2196</v>
      </c>
      <c r="C69" s="833" t="s">
        <v>2202</v>
      </c>
      <c r="D69" s="834" t="s">
        <v>3340</v>
      </c>
      <c r="E69" s="835" t="s">
        <v>2211</v>
      </c>
      <c r="F69" s="833" t="s">
        <v>2197</v>
      </c>
      <c r="G69" s="833" t="s">
        <v>2237</v>
      </c>
      <c r="H69" s="833" t="s">
        <v>625</v>
      </c>
      <c r="I69" s="833" t="s">
        <v>1891</v>
      </c>
      <c r="J69" s="833" t="s">
        <v>1892</v>
      </c>
      <c r="K69" s="833" t="s">
        <v>1893</v>
      </c>
      <c r="L69" s="836">
        <v>430.05</v>
      </c>
      <c r="M69" s="836">
        <v>860.1</v>
      </c>
      <c r="N69" s="833">
        <v>2</v>
      </c>
      <c r="O69" s="837">
        <v>1</v>
      </c>
      <c r="P69" s="836"/>
      <c r="Q69" s="838">
        <v>0</v>
      </c>
      <c r="R69" s="833"/>
      <c r="S69" s="838">
        <v>0</v>
      </c>
      <c r="T69" s="837"/>
      <c r="U69" s="839">
        <v>0</v>
      </c>
    </row>
    <row r="70" spans="1:21" ht="14.45" customHeight="1" x14ac:dyDescent="0.2">
      <c r="A70" s="832">
        <v>50</v>
      </c>
      <c r="B70" s="833" t="s">
        <v>2196</v>
      </c>
      <c r="C70" s="833" t="s">
        <v>2202</v>
      </c>
      <c r="D70" s="834" t="s">
        <v>3340</v>
      </c>
      <c r="E70" s="835" t="s">
        <v>2211</v>
      </c>
      <c r="F70" s="833" t="s">
        <v>2197</v>
      </c>
      <c r="G70" s="833" t="s">
        <v>2237</v>
      </c>
      <c r="H70" s="833" t="s">
        <v>625</v>
      </c>
      <c r="I70" s="833" t="s">
        <v>1896</v>
      </c>
      <c r="J70" s="833" t="s">
        <v>1892</v>
      </c>
      <c r="K70" s="833" t="s">
        <v>1897</v>
      </c>
      <c r="L70" s="836">
        <v>139.77000000000001</v>
      </c>
      <c r="M70" s="836">
        <v>139.77000000000001</v>
      </c>
      <c r="N70" s="833">
        <v>1</v>
      </c>
      <c r="O70" s="837">
        <v>1</v>
      </c>
      <c r="P70" s="836"/>
      <c r="Q70" s="838">
        <v>0</v>
      </c>
      <c r="R70" s="833"/>
      <c r="S70" s="838">
        <v>0</v>
      </c>
      <c r="T70" s="837"/>
      <c r="U70" s="839">
        <v>0</v>
      </c>
    </row>
    <row r="71" spans="1:21" ht="14.45" customHeight="1" x14ac:dyDescent="0.2">
      <c r="A71" s="832">
        <v>50</v>
      </c>
      <c r="B71" s="833" t="s">
        <v>2196</v>
      </c>
      <c r="C71" s="833" t="s">
        <v>2202</v>
      </c>
      <c r="D71" s="834" t="s">
        <v>3340</v>
      </c>
      <c r="E71" s="835" t="s">
        <v>2211</v>
      </c>
      <c r="F71" s="833" t="s">
        <v>2197</v>
      </c>
      <c r="G71" s="833" t="s">
        <v>2237</v>
      </c>
      <c r="H71" s="833" t="s">
        <v>625</v>
      </c>
      <c r="I71" s="833" t="s">
        <v>1898</v>
      </c>
      <c r="J71" s="833" t="s">
        <v>1892</v>
      </c>
      <c r="K71" s="833" t="s">
        <v>1899</v>
      </c>
      <c r="L71" s="836">
        <v>279.52999999999997</v>
      </c>
      <c r="M71" s="836">
        <v>1118.1199999999999</v>
      </c>
      <c r="N71" s="833">
        <v>4</v>
      </c>
      <c r="O71" s="837">
        <v>2</v>
      </c>
      <c r="P71" s="836">
        <v>1118.1199999999999</v>
      </c>
      <c r="Q71" s="838">
        <v>1</v>
      </c>
      <c r="R71" s="833">
        <v>4</v>
      </c>
      <c r="S71" s="838">
        <v>1</v>
      </c>
      <c r="T71" s="837">
        <v>2</v>
      </c>
      <c r="U71" s="839">
        <v>1</v>
      </c>
    </row>
    <row r="72" spans="1:21" ht="14.45" customHeight="1" x14ac:dyDescent="0.2">
      <c r="A72" s="832">
        <v>50</v>
      </c>
      <c r="B72" s="833" t="s">
        <v>2196</v>
      </c>
      <c r="C72" s="833" t="s">
        <v>2202</v>
      </c>
      <c r="D72" s="834" t="s">
        <v>3340</v>
      </c>
      <c r="E72" s="835" t="s">
        <v>2211</v>
      </c>
      <c r="F72" s="833" t="s">
        <v>2197</v>
      </c>
      <c r="G72" s="833" t="s">
        <v>2237</v>
      </c>
      <c r="H72" s="833" t="s">
        <v>625</v>
      </c>
      <c r="I72" s="833" t="s">
        <v>2317</v>
      </c>
      <c r="J72" s="833" t="s">
        <v>1892</v>
      </c>
      <c r="K72" s="833" t="s">
        <v>2239</v>
      </c>
      <c r="L72" s="836">
        <v>143.35</v>
      </c>
      <c r="M72" s="836">
        <v>286.7</v>
      </c>
      <c r="N72" s="833">
        <v>2</v>
      </c>
      <c r="O72" s="837">
        <v>1</v>
      </c>
      <c r="P72" s="836">
        <v>286.7</v>
      </c>
      <c r="Q72" s="838">
        <v>1</v>
      </c>
      <c r="R72" s="833">
        <v>2</v>
      </c>
      <c r="S72" s="838">
        <v>1</v>
      </c>
      <c r="T72" s="837">
        <v>1</v>
      </c>
      <c r="U72" s="839">
        <v>1</v>
      </c>
    </row>
    <row r="73" spans="1:21" ht="14.45" customHeight="1" x14ac:dyDescent="0.2">
      <c r="A73" s="832">
        <v>50</v>
      </c>
      <c r="B73" s="833" t="s">
        <v>2196</v>
      </c>
      <c r="C73" s="833" t="s">
        <v>2202</v>
      </c>
      <c r="D73" s="834" t="s">
        <v>3340</v>
      </c>
      <c r="E73" s="835" t="s">
        <v>2211</v>
      </c>
      <c r="F73" s="833" t="s">
        <v>2197</v>
      </c>
      <c r="G73" s="833" t="s">
        <v>2237</v>
      </c>
      <c r="H73" s="833" t="s">
        <v>587</v>
      </c>
      <c r="I73" s="833" t="s">
        <v>2318</v>
      </c>
      <c r="J73" s="833" t="s">
        <v>2319</v>
      </c>
      <c r="K73" s="833" t="s">
        <v>2320</v>
      </c>
      <c r="L73" s="836">
        <v>155.30000000000001</v>
      </c>
      <c r="M73" s="836">
        <v>155.30000000000001</v>
      </c>
      <c r="N73" s="833">
        <v>1</v>
      </c>
      <c r="O73" s="837">
        <v>1</v>
      </c>
      <c r="P73" s="836">
        <v>155.30000000000001</v>
      </c>
      <c r="Q73" s="838">
        <v>1</v>
      </c>
      <c r="R73" s="833">
        <v>1</v>
      </c>
      <c r="S73" s="838">
        <v>1</v>
      </c>
      <c r="T73" s="837">
        <v>1</v>
      </c>
      <c r="U73" s="839">
        <v>1</v>
      </c>
    </row>
    <row r="74" spans="1:21" ht="14.45" customHeight="1" x14ac:dyDescent="0.2">
      <c r="A74" s="832">
        <v>50</v>
      </c>
      <c r="B74" s="833" t="s">
        <v>2196</v>
      </c>
      <c r="C74" s="833" t="s">
        <v>2202</v>
      </c>
      <c r="D74" s="834" t="s">
        <v>3340</v>
      </c>
      <c r="E74" s="835" t="s">
        <v>2211</v>
      </c>
      <c r="F74" s="833" t="s">
        <v>2197</v>
      </c>
      <c r="G74" s="833" t="s">
        <v>2237</v>
      </c>
      <c r="H74" s="833" t="s">
        <v>587</v>
      </c>
      <c r="I74" s="833" t="s">
        <v>2321</v>
      </c>
      <c r="J74" s="833" t="s">
        <v>2322</v>
      </c>
      <c r="K74" s="833" t="s">
        <v>1890</v>
      </c>
      <c r="L74" s="836">
        <v>220.53</v>
      </c>
      <c r="M74" s="836">
        <v>220.53</v>
      </c>
      <c r="N74" s="833">
        <v>1</v>
      </c>
      <c r="O74" s="837">
        <v>0.5</v>
      </c>
      <c r="P74" s="836"/>
      <c r="Q74" s="838">
        <v>0</v>
      </c>
      <c r="R74" s="833"/>
      <c r="S74" s="838">
        <v>0</v>
      </c>
      <c r="T74" s="837"/>
      <c r="U74" s="839">
        <v>0</v>
      </c>
    </row>
    <row r="75" spans="1:21" ht="14.45" customHeight="1" x14ac:dyDescent="0.2">
      <c r="A75" s="832">
        <v>50</v>
      </c>
      <c r="B75" s="833" t="s">
        <v>2196</v>
      </c>
      <c r="C75" s="833" t="s">
        <v>2202</v>
      </c>
      <c r="D75" s="834" t="s">
        <v>3340</v>
      </c>
      <c r="E75" s="835" t="s">
        <v>2211</v>
      </c>
      <c r="F75" s="833" t="s">
        <v>2197</v>
      </c>
      <c r="G75" s="833" t="s">
        <v>2323</v>
      </c>
      <c r="H75" s="833" t="s">
        <v>587</v>
      </c>
      <c r="I75" s="833" t="s">
        <v>2324</v>
      </c>
      <c r="J75" s="833" t="s">
        <v>2325</v>
      </c>
      <c r="K75" s="833" t="s">
        <v>2326</v>
      </c>
      <c r="L75" s="836">
        <v>86.02</v>
      </c>
      <c r="M75" s="836">
        <v>86.02</v>
      </c>
      <c r="N75" s="833">
        <v>1</v>
      </c>
      <c r="O75" s="837">
        <v>0.5</v>
      </c>
      <c r="P75" s="836">
        <v>86.02</v>
      </c>
      <c r="Q75" s="838">
        <v>1</v>
      </c>
      <c r="R75" s="833">
        <v>1</v>
      </c>
      <c r="S75" s="838">
        <v>1</v>
      </c>
      <c r="T75" s="837">
        <v>0.5</v>
      </c>
      <c r="U75" s="839">
        <v>1</v>
      </c>
    </row>
    <row r="76" spans="1:21" ht="14.45" customHeight="1" x14ac:dyDescent="0.2">
      <c r="A76" s="832">
        <v>50</v>
      </c>
      <c r="B76" s="833" t="s">
        <v>2196</v>
      </c>
      <c r="C76" s="833" t="s">
        <v>2202</v>
      </c>
      <c r="D76" s="834" t="s">
        <v>3340</v>
      </c>
      <c r="E76" s="835" t="s">
        <v>2211</v>
      </c>
      <c r="F76" s="833" t="s">
        <v>2197</v>
      </c>
      <c r="G76" s="833" t="s">
        <v>2240</v>
      </c>
      <c r="H76" s="833" t="s">
        <v>625</v>
      </c>
      <c r="I76" s="833" t="s">
        <v>1818</v>
      </c>
      <c r="J76" s="833" t="s">
        <v>1819</v>
      </c>
      <c r="K76" s="833" t="s">
        <v>1820</v>
      </c>
      <c r="L76" s="836">
        <v>229.38</v>
      </c>
      <c r="M76" s="836">
        <v>917.52</v>
      </c>
      <c r="N76" s="833">
        <v>4</v>
      </c>
      <c r="O76" s="837">
        <v>2.5</v>
      </c>
      <c r="P76" s="836">
        <v>229.38</v>
      </c>
      <c r="Q76" s="838">
        <v>0.25</v>
      </c>
      <c r="R76" s="833">
        <v>1</v>
      </c>
      <c r="S76" s="838">
        <v>0.25</v>
      </c>
      <c r="T76" s="837">
        <v>0.5</v>
      </c>
      <c r="U76" s="839">
        <v>0.2</v>
      </c>
    </row>
    <row r="77" spans="1:21" ht="14.45" customHeight="1" x14ac:dyDescent="0.2">
      <c r="A77" s="832">
        <v>50</v>
      </c>
      <c r="B77" s="833" t="s">
        <v>2196</v>
      </c>
      <c r="C77" s="833" t="s">
        <v>2202</v>
      </c>
      <c r="D77" s="834" t="s">
        <v>3340</v>
      </c>
      <c r="E77" s="835" t="s">
        <v>2211</v>
      </c>
      <c r="F77" s="833" t="s">
        <v>2197</v>
      </c>
      <c r="G77" s="833" t="s">
        <v>2224</v>
      </c>
      <c r="H77" s="833" t="s">
        <v>587</v>
      </c>
      <c r="I77" s="833" t="s">
        <v>1824</v>
      </c>
      <c r="J77" s="833" t="s">
        <v>1823</v>
      </c>
      <c r="K77" s="833" t="s">
        <v>861</v>
      </c>
      <c r="L77" s="836">
        <v>117.03</v>
      </c>
      <c r="M77" s="836">
        <v>1287.33</v>
      </c>
      <c r="N77" s="833">
        <v>11</v>
      </c>
      <c r="O77" s="837">
        <v>6</v>
      </c>
      <c r="P77" s="836">
        <v>351.09000000000003</v>
      </c>
      <c r="Q77" s="838">
        <v>0.27272727272727276</v>
      </c>
      <c r="R77" s="833">
        <v>3</v>
      </c>
      <c r="S77" s="838">
        <v>0.27272727272727271</v>
      </c>
      <c r="T77" s="837">
        <v>1.5</v>
      </c>
      <c r="U77" s="839">
        <v>0.25</v>
      </c>
    </row>
    <row r="78" spans="1:21" ht="14.45" customHeight="1" x14ac:dyDescent="0.2">
      <c r="A78" s="832">
        <v>50</v>
      </c>
      <c r="B78" s="833" t="s">
        <v>2196</v>
      </c>
      <c r="C78" s="833" t="s">
        <v>2202</v>
      </c>
      <c r="D78" s="834" t="s">
        <v>3340</v>
      </c>
      <c r="E78" s="835" t="s">
        <v>2211</v>
      </c>
      <c r="F78" s="833" t="s">
        <v>2197</v>
      </c>
      <c r="G78" s="833" t="s">
        <v>2224</v>
      </c>
      <c r="H78" s="833" t="s">
        <v>587</v>
      </c>
      <c r="I78" s="833" t="s">
        <v>1822</v>
      </c>
      <c r="J78" s="833" t="s">
        <v>1823</v>
      </c>
      <c r="K78" s="833" t="s">
        <v>696</v>
      </c>
      <c r="L78" s="836">
        <v>17.559999999999999</v>
      </c>
      <c r="M78" s="836">
        <v>263.39999999999998</v>
      </c>
      <c r="N78" s="833">
        <v>15</v>
      </c>
      <c r="O78" s="837">
        <v>4.5</v>
      </c>
      <c r="P78" s="836">
        <v>105.36</v>
      </c>
      <c r="Q78" s="838">
        <v>0.4</v>
      </c>
      <c r="R78" s="833">
        <v>6</v>
      </c>
      <c r="S78" s="838">
        <v>0.4</v>
      </c>
      <c r="T78" s="837">
        <v>3</v>
      </c>
      <c r="U78" s="839">
        <v>0.66666666666666663</v>
      </c>
    </row>
    <row r="79" spans="1:21" ht="14.45" customHeight="1" x14ac:dyDescent="0.2">
      <c r="A79" s="832">
        <v>50</v>
      </c>
      <c r="B79" s="833" t="s">
        <v>2196</v>
      </c>
      <c r="C79" s="833" t="s">
        <v>2202</v>
      </c>
      <c r="D79" s="834" t="s">
        <v>3340</v>
      </c>
      <c r="E79" s="835" t="s">
        <v>2211</v>
      </c>
      <c r="F79" s="833" t="s">
        <v>2197</v>
      </c>
      <c r="G79" s="833" t="s">
        <v>2224</v>
      </c>
      <c r="H79" s="833" t="s">
        <v>587</v>
      </c>
      <c r="I79" s="833" t="s">
        <v>2088</v>
      </c>
      <c r="J79" s="833" t="s">
        <v>1823</v>
      </c>
      <c r="K79" s="833" t="s">
        <v>1330</v>
      </c>
      <c r="L79" s="836">
        <v>35.11</v>
      </c>
      <c r="M79" s="836">
        <v>245.77</v>
      </c>
      <c r="N79" s="833">
        <v>7</v>
      </c>
      <c r="O79" s="837">
        <v>3</v>
      </c>
      <c r="P79" s="836">
        <v>245.77</v>
      </c>
      <c r="Q79" s="838">
        <v>1</v>
      </c>
      <c r="R79" s="833">
        <v>7</v>
      </c>
      <c r="S79" s="838">
        <v>1</v>
      </c>
      <c r="T79" s="837">
        <v>3</v>
      </c>
      <c r="U79" s="839">
        <v>1</v>
      </c>
    </row>
    <row r="80" spans="1:21" ht="14.45" customHeight="1" x14ac:dyDescent="0.2">
      <c r="A80" s="832">
        <v>50</v>
      </c>
      <c r="B80" s="833" t="s">
        <v>2196</v>
      </c>
      <c r="C80" s="833" t="s">
        <v>2202</v>
      </c>
      <c r="D80" s="834" t="s">
        <v>3340</v>
      </c>
      <c r="E80" s="835" t="s">
        <v>2211</v>
      </c>
      <c r="F80" s="833" t="s">
        <v>2197</v>
      </c>
      <c r="G80" s="833" t="s">
        <v>2224</v>
      </c>
      <c r="H80" s="833" t="s">
        <v>587</v>
      </c>
      <c r="I80" s="833" t="s">
        <v>2327</v>
      </c>
      <c r="J80" s="833" t="s">
        <v>2328</v>
      </c>
      <c r="K80" s="833" t="s">
        <v>1330</v>
      </c>
      <c r="L80" s="836">
        <v>35.11</v>
      </c>
      <c r="M80" s="836">
        <v>35.11</v>
      </c>
      <c r="N80" s="833">
        <v>1</v>
      </c>
      <c r="O80" s="837">
        <v>0.5</v>
      </c>
      <c r="P80" s="836">
        <v>35.11</v>
      </c>
      <c r="Q80" s="838">
        <v>1</v>
      </c>
      <c r="R80" s="833">
        <v>1</v>
      </c>
      <c r="S80" s="838">
        <v>1</v>
      </c>
      <c r="T80" s="837">
        <v>0.5</v>
      </c>
      <c r="U80" s="839">
        <v>1</v>
      </c>
    </row>
    <row r="81" spans="1:21" ht="14.45" customHeight="1" x14ac:dyDescent="0.2">
      <c r="A81" s="832">
        <v>50</v>
      </c>
      <c r="B81" s="833" t="s">
        <v>2196</v>
      </c>
      <c r="C81" s="833" t="s">
        <v>2202</v>
      </c>
      <c r="D81" s="834" t="s">
        <v>3340</v>
      </c>
      <c r="E81" s="835" t="s">
        <v>2211</v>
      </c>
      <c r="F81" s="833" t="s">
        <v>2197</v>
      </c>
      <c r="G81" s="833" t="s">
        <v>2329</v>
      </c>
      <c r="H81" s="833" t="s">
        <v>587</v>
      </c>
      <c r="I81" s="833" t="s">
        <v>2330</v>
      </c>
      <c r="J81" s="833" t="s">
        <v>2331</v>
      </c>
      <c r="K81" s="833" t="s">
        <v>957</v>
      </c>
      <c r="L81" s="836">
        <v>0</v>
      </c>
      <c r="M81" s="836">
        <v>0</v>
      </c>
      <c r="N81" s="833">
        <v>1</v>
      </c>
      <c r="O81" s="837">
        <v>1</v>
      </c>
      <c r="P81" s="836"/>
      <c r="Q81" s="838"/>
      <c r="R81" s="833"/>
      <c r="S81" s="838">
        <v>0</v>
      </c>
      <c r="T81" s="837"/>
      <c r="U81" s="839">
        <v>0</v>
      </c>
    </row>
    <row r="82" spans="1:21" ht="14.45" customHeight="1" x14ac:dyDescent="0.2">
      <c r="A82" s="832">
        <v>50</v>
      </c>
      <c r="B82" s="833" t="s">
        <v>2196</v>
      </c>
      <c r="C82" s="833" t="s">
        <v>2202</v>
      </c>
      <c r="D82" s="834" t="s">
        <v>3340</v>
      </c>
      <c r="E82" s="835" t="s">
        <v>2211</v>
      </c>
      <c r="F82" s="833" t="s">
        <v>2197</v>
      </c>
      <c r="G82" s="833" t="s">
        <v>2332</v>
      </c>
      <c r="H82" s="833" t="s">
        <v>587</v>
      </c>
      <c r="I82" s="833" t="s">
        <v>2333</v>
      </c>
      <c r="J82" s="833" t="s">
        <v>2334</v>
      </c>
      <c r="K82" s="833" t="s">
        <v>2335</v>
      </c>
      <c r="L82" s="836">
        <v>35.11</v>
      </c>
      <c r="M82" s="836">
        <v>210.66</v>
      </c>
      <c r="N82" s="833">
        <v>6</v>
      </c>
      <c r="O82" s="837">
        <v>1.5</v>
      </c>
      <c r="P82" s="836"/>
      <c r="Q82" s="838">
        <v>0</v>
      </c>
      <c r="R82" s="833"/>
      <c r="S82" s="838">
        <v>0</v>
      </c>
      <c r="T82" s="837"/>
      <c r="U82" s="839">
        <v>0</v>
      </c>
    </row>
    <row r="83" spans="1:21" ht="14.45" customHeight="1" x14ac:dyDescent="0.2">
      <c r="A83" s="832">
        <v>50</v>
      </c>
      <c r="B83" s="833" t="s">
        <v>2196</v>
      </c>
      <c r="C83" s="833" t="s">
        <v>2202</v>
      </c>
      <c r="D83" s="834" t="s">
        <v>3340</v>
      </c>
      <c r="E83" s="835" t="s">
        <v>2211</v>
      </c>
      <c r="F83" s="833" t="s">
        <v>2197</v>
      </c>
      <c r="G83" s="833" t="s">
        <v>2268</v>
      </c>
      <c r="H83" s="833" t="s">
        <v>587</v>
      </c>
      <c r="I83" s="833" t="s">
        <v>2336</v>
      </c>
      <c r="J83" s="833" t="s">
        <v>2337</v>
      </c>
      <c r="K83" s="833" t="s">
        <v>1234</v>
      </c>
      <c r="L83" s="836">
        <v>78.33</v>
      </c>
      <c r="M83" s="836">
        <v>156.66</v>
      </c>
      <c r="N83" s="833">
        <v>2</v>
      </c>
      <c r="O83" s="837">
        <v>1</v>
      </c>
      <c r="P83" s="836">
        <v>156.66</v>
      </c>
      <c r="Q83" s="838">
        <v>1</v>
      </c>
      <c r="R83" s="833">
        <v>2</v>
      </c>
      <c r="S83" s="838">
        <v>1</v>
      </c>
      <c r="T83" s="837">
        <v>1</v>
      </c>
      <c r="U83" s="839">
        <v>1</v>
      </c>
    </row>
    <row r="84" spans="1:21" ht="14.45" customHeight="1" x14ac:dyDescent="0.2">
      <c r="A84" s="832">
        <v>50</v>
      </c>
      <c r="B84" s="833" t="s">
        <v>2196</v>
      </c>
      <c r="C84" s="833" t="s">
        <v>2202</v>
      </c>
      <c r="D84" s="834" t="s">
        <v>3340</v>
      </c>
      <c r="E84" s="835" t="s">
        <v>2211</v>
      </c>
      <c r="F84" s="833" t="s">
        <v>2197</v>
      </c>
      <c r="G84" s="833" t="s">
        <v>2338</v>
      </c>
      <c r="H84" s="833" t="s">
        <v>587</v>
      </c>
      <c r="I84" s="833" t="s">
        <v>2339</v>
      </c>
      <c r="J84" s="833" t="s">
        <v>2340</v>
      </c>
      <c r="K84" s="833" t="s">
        <v>2341</v>
      </c>
      <c r="L84" s="836">
        <v>1891.17</v>
      </c>
      <c r="M84" s="836">
        <v>7564.68</v>
      </c>
      <c r="N84" s="833">
        <v>4</v>
      </c>
      <c r="O84" s="837">
        <v>1.5</v>
      </c>
      <c r="P84" s="836">
        <v>7564.68</v>
      </c>
      <c r="Q84" s="838">
        <v>1</v>
      </c>
      <c r="R84" s="833">
        <v>4</v>
      </c>
      <c r="S84" s="838">
        <v>1</v>
      </c>
      <c r="T84" s="837">
        <v>1.5</v>
      </c>
      <c r="U84" s="839">
        <v>1</v>
      </c>
    </row>
    <row r="85" spans="1:21" ht="14.45" customHeight="1" x14ac:dyDescent="0.2">
      <c r="A85" s="832">
        <v>50</v>
      </c>
      <c r="B85" s="833" t="s">
        <v>2196</v>
      </c>
      <c r="C85" s="833" t="s">
        <v>2202</v>
      </c>
      <c r="D85" s="834" t="s">
        <v>3340</v>
      </c>
      <c r="E85" s="835" t="s">
        <v>2211</v>
      </c>
      <c r="F85" s="833" t="s">
        <v>2197</v>
      </c>
      <c r="G85" s="833" t="s">
        <v>2338</v>
      </c>
      <c r="H85" s="833" t="s">
        <v>587</v>
      </c>
      <c r="I85" s="833" t="s">
        <v>2342</v>
      </c>
      <c r="J85" s="833" t="s">
        <v>2340</v>
      </c>
      <c r="K85" s="833" t="s">
        <v>2343</v>
      </c>
      <c r="L85" s="836">
        <v>1544.99</v>
      </c>
      <c r="M85" s="836">
        <v>4634.97</v>
      </c>
      <c r="N85" s="833">
        <v>3</v>
      </c>
      <c r="O85" s="837">
        <v>1</v>
      </c>
      <c r="P85" s="836"/>
      <c r="Q85" s="838">
        <v>0</v>
      </c>
      <c r="R85" s="833"/>
      <c r="S85" s="838">
        <v>0</v>
      </c>
      <c r="T85" s="837"/>
      <c r="U85" s="839">
        <v>0</v>
      </c>
    </row>
    <row r="86" spans="1:21" ht="14.45" customHeight="1" x14ac:dyDescent="0.2">
      <c r="A86" s="832">
        <v>50</v>
      </c>
      <c r="B86" s="833" t="s">
        <v>2196</v>
      </c>
      <c r="C86" s="833" t="s">
        <v>2202</v>
      </c>
      <c r="D86" s="834" t="s">
        <v>3340</v>
      </c>
      <c r="E86" s="835" t="s">
        <v>2211</v>
      </c>
      <c r="F86" s="833" t="s">
        <v>2197</v>
      </c>
      <c r="G86" s="833" t="s">
        <v>2338</v>
      </c>
      <c r="H86" s="833" t="s">
        <v>587</v>
      </c>
      <c r="I86" s="833" t="s">
        <v>2342</v>
      </c>
      <c r="J86" s="833" t="s">
        <v>2340</v>
      </c>
      <c r="K86" s="833" t="s">
        <v>2343</v>
      </c>
      <c r="L86" s="836">
        <v>2026.32</v>
      </c>
      <c r="M86" s="836">
        <v>12157.92</v>
      </c>
      <c r="N86" s="833">
        <v>6</v>
      </c>
      <c r="O86" s="837">
        <v>2</v>
      </c>
      <c r="P86" s="836"/>
      <c r="Q86" s="838">
        <v>0</v>
      </c>
      <c r="R86" s="833"/>
      <c r="S86" s="838">
        <v>0</v>
      </c>
      <c r="T86" s="837"/>
      <c r="U86" s="839">
        <v>0</v>
      </c>
    </row>
    <row r="87" spans="1:21" ht="14.45" customHeight="1" x14ac:dyDescent="0.2">
      <c r="A87" s="832">
        <v>50</v>
      </c>
      <c r="B87" s="833" t="s">
        <v>2196</v>
      </c>
      <c r="C87" s="833" t="s">
        <v>2202</v>
      </c>
      <c r="D87" s="834" t="s">
        <v>3340</v>
      </c>
      <c r="E87" s="835" t="s">
        <v>2211</v>
      </c>
      <c r="F87" s="833" t="s">
        <v>2197</v>
      </c>
      <c r="G87" s="833" t="s">
        <v>2344</v>
      </c>
      <c r="H87" s="833" t="s">
        <v>587</v>
      </c>
      <c r="I87" s="833" t="s">
        <v>2345</v>
      </c>
      <c r="J87" s="833" t="s">
        <v>2346</v>
      </c>
      <c r="K87" s="833" t="s">
        <v>2347</v>
      </c>
      <c r="L87" s="836">
        <v>11.75</v>
      </c>
      <c r="M87" s="836">
        <v>11.75</v>
      </c>
      <c r="N87" s="833">
        <v>1</v>
      </c>
      <c r="O87" s="837">
        <v>1</v>
      </c>
      <c r="P87" s="836"/>
      <c r="Q87" s="838">
        <v>0</v>
      </c>
      <c r="R87" s="833"/>
      <c r="S87" s="838">
        <v>0</v>
      </c>
      <c r="T87" s="837"/>
      <c r="U87" s="839">
        <v>0</v>
      </c>
    </row>
    <row r="88" spans="1:21" ht="14.45" customHeight="1" x14ac:dyDescent="0.2">
      <c r="A88" s="832">
        <v>50</v>
      </c>
      <c r="B88" s="833" t="s">
        <v>2196</v>
      </c>
      <c r="C88" s="833" t="s">
        <v>2202</v>
      </c>
      <c r="D88" s="834" t="s">
        <v>3340</v>
      </c>
      <c r="E88" s="835" t="s">
        <v>2211</v>
      </c>
      <c r="F88" s="833" t="s">
        <v>2197</v>
      </c>
      <c r="G88" s="833" t="s">
        <v>2344</v>
      </c>
      <c r="H88" s="833" t="s">
        <v>587</v>
      </c>
      <c r="I88" s="833" t="s">
        <v>2348</v>
      </c>
      <c r="J88" s="833" t="s">
        <v>2346</v>
      </c>
      <c r="K88" s="833" t="s">
        <v>2349</v>
      </c>
      <c r="L88" s="836">
        <v>23.51</v>
      </c>
      <c r="M88" s="836">
        <v>23.51</v>
      </c>
      <c r="N88" s="833">
        <v>1</v>
      </c>
      <c r="O88" s="837">
        <v>0.5</v>
      </c>
      <c r="P88" s="836">
        <v>23.51</v>
      </c>
      <c r="Q88" s="838">
        <v>1</v>
      </c>
      <c r="R88" s="833">
        <v>1</v>
      </c>
      <c r="S88" s="838">
        <v>1</v>
      </c>
      <c r="T88" s="837">
        <v>0.5</v>
      </c>
      <c r="U88" s="839">
        <v>1</v>
      </c>
    </row>
    <row r="89" spans="1:21" ht="14.45" customHeight="1" x14ac:dyDescent="0.2">
      <c r="A89" s="832">
        <v>50</v>
      </c>
      <c r="B89" s="833" t="s">
        <v>2196</v>
      </c>
      <c r="C89" s="833" t="s">
        <v>2202</v>
      </c>
      <c r="D89" s="834" t="s">
        <v>3340</v>
      </c>
      <c r="E89" s="835" t="s">
        <v>2211</v>
      </c>
      <c r="F89" s="833" t="s">
        <v>2197</v>
      </c>
      <c r="G89" s="833" t="s">
        <v>2350</v>
      </c>
      <c r="H89" s="833" t="s">
        <v>587</v>
      </c>
      <c r="I89" s="833" t="s">
        <v>2351</v>
      </c>
      <c r="J89" s="833" t="s">
        <v>2352</v>
      </c>
      <c r="K89" s="833" t="s">
        <v>2353</v>
      </c>
      <c r="L89" s="836">
        <v>0</v>
      </c>
      <c r="M89" s="836">
        <v>0</v>
      </c>
      <c r="N89" s="833">
        <v>1</v>
      </c>
      <c r="O89" s="837">
        <v>1</v>
      </c>
      <c r="P89" s="836">
        <v>0</v>
      </c>
      <c r="Q89" s="838"/>
      <c r="R89" s="833">
        <v>1</v>
      </c>
      <c r="S89" s="838">
        <v>1</v>
      </c>
      <c r="T89" s="837">
        <v>1</v>
      </c>
      <c r="U89" s="839">
        <v>1</v>
      </c>
    </row>
    <row r="90" spans="1:21" ht="14.45" customHeight="1" x14ac:dyDescent="0.2">
      <c r="A90" s="832">
        <v>50</v>
      </c>
      <c r="B90" s="833" t="s">
        <v>2196</v>
      </c>
      <c r="C90" s="833" t="s">
        <v>2202</v>
      </c>
      <c r="D90" s="834" t="s">
        <v>3340</v>
      </c>
      <c r="E90" s="835" t="s">
        <v>2211</v>
      </c>
      <c r="F90" s="833" t="s">
        <v>2197</v>
      </c>
      <c r="G90" s="833" t="s">
        <v>2354</v>
      </c>
      <c r="H90" s="833" t="s">
        <v>587</v>
      </c>
      <c r="I90" s="833" t="s">
        <v>2355</v>
      </c>
      <c r="J90" s="833" t="s">
        <v>2356</v>
      </c>
      <c r="K90" s="833" t="s">
        <v>2357</v>
      </c>
      <c r="L90" s="836">
        <v>23.72</v>
      </c>
      <c r="M90" s="836">
        <v>213.48</v>
      </c>
      <c r="N90" s="833">
        <v>9</v>
      </c>
      <c r="O90" s="837">
        <v>1.5</v>
      </c>
      <c r="P90" s="836"/>
      <c r="Q90" s="838">
        <v>0</v>
      </c>
      <c r="R90" s="833"/>
      <c r="S90" s="838">
        <v>0</v>
      </c>
      <c r="T90" s="837"/>
      <c r="U90" s="839">
        <v>0</v>
      </c>
    </row>
    <row r="91" spans="1:21" ht="14.45" customHeight="1" x14ac:dyDescent="0.2">
      <c r="A91" s="832">
        <v>50</v>
      </c>
      <c r="B91" s="833" t="s">
        <v>2196</v>
      </c>
      <c r="C91" s="833" t="s">
        <v>2202</v>
      </c>
      <c r="D91" s="834" t="s">
        <v>3340</v>
      </c>
      <c r="E91" s="835" t="s">
        <v>2211</v>
      </c>
      <c r="F91" s="833" t="s">
        <v>2197</v>
      </c>
      <c r="G91" s="833" t="s">
        <v>2272</v>
      </c>
      <c r="H91" s="833" t="s">
        <v>587</v>
      </c>
      <c r="I91" s="833" t="s">
        <v>2358</v>
      </c>
      <c r="J91" s="833" t="s">
        <v>2359</v>
      </c>
      <c r="K91" s="833" t="s">
        <v>2360</v>
      </c>
      <c r="L91" s="836">
        <v>52.87</v>
      </c>
      <c r="M91" s="836">
        <v>264.34999999999997</v>
      </c>
      <c r="N91" s="833">
        <v>5</v>
      </c>
      <c r="O91" s="837">
        <v>2.5</v>
      </c>
      <c r="P91" s="836">
        <v>158.60999999999999</v>
      </c>
      <c r="Q91" s="838">
        <v>0.6</v>
      </c>
      <c r="R91" s="833">
        <v>3</v>
      </c>
      <c r="S91" s="838">
        <v>0.6</v>
      </c>
      <c r="T91" s="837">
        <v>0.5</v>
      </c>
      <c r="U91" s="839">
        <v>0.2</v>
      </c>
    </row>
    <row r="92" spans="1:21" ht="14.45" customHeight="1" x14ac:dyDescent="0.2">
      <c r="A92" s="832">
        <v>50</v>
      </c>
      <c r="B92" s="833" t="s">
        <v>2196</v>
      </c>
      <c r="C92" s="833" t="s">
        <v>2202</v>
      </c>
      <c r="D92" s="834" t="s">
        <v>3340</v>
      </c>
      <c r="E92" s="835" t="s">
        <v>2211</v>
      </c>
      <c r="F92" s="833" t="s">
        <v>2197</v>
      </c>
      <c r="G92" s="833" t="s">
        <v>2361</v>
      </c>
      <c r="H92" s="833" t="s">
        <v>587</v>
      </c>
      <c r="I92" s="833" t="s">
        <v>2362</v>
      </c>
      <c r="J92" s="833" t="s">
        <v>763</v>
      </c>
      <c r="K92" s="833" t="s">
        <v>2363</v>
      </c>
      <c r="L92" s="836">
        <v>182.22</v>
      </c>
      <c r="M92" s="836">
        <v>364.44</v>
      </c>
      <c r="N92" s="833">
        <v>2</v>
      </c>
      <c r="O92" s="837">
        <v>2</v>
      </c>
      <c r="P92" s="836">
        <v>364.44</v>
      </c>
      <c r="Q92" s="838">
        <v>1</v>
      </c>
      <c r="R92" s="833">
        <v>2</v>
      </c>
      <c r="S92" s="838">
        <v>1</v>
      </c>
      <c r="T92" s="837">
        <v>2</v>
      </c>
      <c r="U92" s="839">
        <v>1</v>
      </c>
    </row>
    <row r="93" spans="1:21" ht="14.45" customHeight="1" x14ac:dyDescent="0.2">
      <c r="A93" s="832">
        <v>50</v>
      </c>
      <c r="B93" s="833" t="s">
        <v>2196</v>
      </c>
      <c r="C93" s="833" t="s">
        <v>2202</v>
      </c>
      <c r="D93" s="834" t="s">
        <v>3340</v>
      </c>
      <c r="E93" s="835" t="s">
        <v>2211</v>
      </c>
      <c r="F93" s="833" t="s">
        <v>2197</v>
      </c>
      <c r="G93" s="833" t="s">
        <v>2361</v>
      </c>
      <c r="H93" s="833" t="s">
        <v>587</v>
      </c>
      <c r="I93" s="833" t="s">
        <v>2364</v>
      </c>
      <c r="J93" s="833" t="s">
        <v>763</v>
      </c>
      <c r="K93" s="833" t="s">
        <v>2363</v>
      </c>
      <c r="L93" s="836">
        <v>182.22</v>
      </c>
      <c r="M93" s="836">
        <v>182.22</v>
      </c>
      <c r="N93" s="833">
        <v>1</v>
      </c>
      <c r="O93" s="837">
        <v>1</v>
      </c>
      <c r="P93" s="836">
        <v>182.22</v>
      </c>
      <c r="Q93" s="838">
        <v>1</v>
      </c>
      <c r="R93" s="833">
        <v>1</v>
      </c>
      <c r="S93" s="838">
        <v>1</v>
      </c>
      <c r="T93" s="837">
        <v>1</v>
      </c>
      <c r="U93" s="839">
        <v>1</v>
      </c>
    </row>
    <row r="94" spans="1:21" ht="14.45" customHeight="1" x14ac:dyDescent="0.2">
      <c r="A94" s="832">
        <v>50</v>
      </c>
      <c r="B94" s="833" t="s">
        <v>2196</v>
      </c>
      <c r="C94" s="833" t="s">
        <v>2202</v>
      </c>
      <c r="D94" s="834" t="s">
        <v>3340</v>
      </c>
      <c r="E94" s="835" t="s">
        <v>2211</v>
      </c>
      <c r="F94" s="833" t="s">
        <v>2197</v>
      </c>
      <c r="G94" s="833" t="s">
        <v>2365</v>
      </c>
      <c r="H94" s="833" t="s">
        <v>587</v>
      </c>
      <c r="I94" s="833" t="s">
        <v>2366</v>
      </c>
      <c r="J94" s="833" t="s">
        <v>719</v>
      </c>
      <c r="K94" s="833" t="s">
        <v>2367</v>
      </c>
      <c r="L94" s="836">
        <v>0</v>
      </c>
      <c r="M94" s="836">
        <v>0</v>
      </c>
      <c r="N94" s="833">
        <v>3</v>
      </c>
      <c r="O94" s="837">
        <v>1.5</v>
      </c>
      <c r="P94" s="836">
        <v>0</v>
      </c>
      <c r="Q94" s="838"/>
      <c r="R94" s="833">
        <v>2</v>
      </c>
      <c r="S94" s="838">
        <v>0.66666666666666663</v>
      </c>
      <c r="T94" s="837">
        <v>1</v>
      </c>
      <c r="U94" s="839">
        <v>0.66666666666666663</v>
      </c>
    </row>
    <row r="95" spans="1:21" ht="14.45" customHeight="1" x14ac:dyDescent="0.2">
      <c r="A95" s="832">
        <v>50</v>
      </c>
      <c r="B95" s="833" t="s">
        <v>2196</v>
      </c>
      <c r="C95" s="833" t="s">
        <v>2202</v>
      </c>
      <c r="D95" s="834" t="s">
        <v>3340</v>
      </c>
      <c r="E95" s="835" t="s">
        <v>2211</v>
      </c>
      <c r="F95" s="833" t="s">
        <v>2197</v>
      </c>
      <c r="G95" s="833" t="s">
        <v>2368</v>
      </c>
      <c r="H95" s="833" t="s">
        <v>587</v>
      </c>
      <c r="I95" s="833" t="s">
        <v>2369</v>
      </c>
      <c r="J95" s="833" t="s">
        <v>2370</v>
      </c>
      <c r="K95" s="833" t="s">
        <v>2371</v>
      </c>
      <c r="L95" s="836">
        <v>556.04</v>
      </c>
      <c r="M95" s="836">
        <v>556.04</v>
      </c>
      <c r="N95" s="833">
        <v>1</v>
      </c>
      <c r="O95" s="837">
        <v>0.5</v>
      </c>
      <c r="P95" s="836"/>
      <c r="Q95" s="838">
        <v>0</v>
      </c>
      <c r="R95" s="833"/>
      <c r="S95" s="838">
        <v>0</v>
      </c>
      <c r="T95" s="837"/>
      <c r="U95" s="839">
        <v>0</v>
      </c>
    </row>
    <row r="96" spans="1:21" ht="14.45" customHeight="1" x14ac:dyDescent="0.2">
      <c r="A96" s="832">
        <v>50</v>
      </c>
      <c r="B96" s="833" t="s">
        <v>2196</v>
      </c>
      <c r="C96" s="833" t="s">
        <v>2202</v>
      </c>
      <c r="D96" s="834" t="s">
        <v>3340</v>
      </c>
      <c r="E96" s="835" t="s">
        <v>2211</v>
      </c>
      <c r="F96" s="833" t="s">
        <v>2197</v>
      </c>
      <c r="G96" s="833" t="s">
        <v>2372</v>
      </c>
      <c r="H96" s="833" t="s">
        <v>625</v>
      </c>
      <c r="I96" s="833" t="s">
        <v>1801</v>
      </c>
      <c r="J96" s="833" t="s">
        <v>851</v>
      </c>
      <c r="K96" s="833" t="s">
        <v>1802</v>
      </c>
      <c r="L96" s="836">
        <v>42.51</v>
      </c>
      <c r="M96" s="836">
        <v>425.1</v>
      </c>
      <c r="N96" s="833">
        <v>10</v>
      </c>
      <c r="O96" s="837">
        <v>4</v>
      </c>
      <c r="P96" s="836">
        <v>212.54999999999998</v>
      </c>
      <c r="Q96" s="838">
        <v>0.49999999999999994</v>
      </c>
      <c r="R96" s="833">
        <v>5</v>
      </c>
      <c r="S96" s="838">
        <v>0.5</v>
      </c>
      <c r="T96" s="837">
        <v>2.5</v>
      </c>
      <c r="U96" s="839">
        <v>0.625</v>
      </c>
    </row>
    <row r="97" spans="1:21" ht="14.45" customHeight="1" x14ac:dyDescent="0.2">
      <c r="A97" s="832">
        <v>50</v>
      </c>
      <c r="B97" s="833" t="s">
        <v>2196</v>
      </c>
      <c r="C97" s="833" t="s">
        <v>2202</v>
      </c>
      <c r="D97" s="834" t="s">
        <v>3340</v>
      </c>
      <c r="E97" s="835" t="s">
        <v>2211</v>
      </c>
      <c r="F97" s="833" t="s">
        <v>2197</v>
      </c>
      <c r="G97" s="833" t="s">
        <v>2372</v>
      </c>
      <c r="H97" s="833" t="s">
        <v>625</v>
      </c>
      <c r="I97" s="833" t="s">
        <v>1803</v>
      </c>
      <c r="J97" s="833" t="s">
        <v>851</v>
      </c>
      <c r="K97" s="833" t="s">
        <v>1804</v>
      </c>
      <c r="L97" s="836">
        <v>85.02</v>
      </c>
      <c r="M97" s="836">
        <v>85.02</v>
      </c>
      <c r="N97" s="833">
        <v>1</v>
      </c>
      <c r="O97" s="837">
        <v>0.5</v>
      </c>
      <c r="P97" s="836"/>
      <c r="Q97" s="838">
        <v>0</v>
      </c>
      <c r="R97" s="833"/>
      <c r="S97" s="838">
        <v>0</v>
      </c>
      <c r="T97" s="837"/>
      <c r="U97" s="839">
        <v>0</v>
      </c>
    </row>
    <row r="98" spans="1:21" ht="14.45" customHeight="1" x14ac:dyDescent="0.2">
      <c r="A98" s="832">
        <v>50</v>
      </c>
      <c r="B98" s="833" t="s">
        <v>2196</v>
      </c>
      <c r="C98" s="833" t="s">
        <v>2202</v>
      </c>
      <c r="D98" s="834" t="s">
        <v>3340</v>
      </c>
      <c r="E98" s="835" t="s">
        <v>2211</v>
      </c>
      <c r="F98" s="833" t="s">
        <v>2197</v>
      </c>
      <c r="G98" s="833" t="s">
        <v>2373</v>
      </c>
      <c r="H98" s="833" t="s">
        <v>625</v>
      </c>
      <c r="I98" s="833" t="s">
        <v>2374</v>
      </c>
      <c r="J98" s="833" t="s">
        <v>1749</v>
      </c>
      <c r="K98" s="833" t="s">
        <v>2375</v>
      </c>
      <c r="L98" s="836">
        <v>20.83</v>
      </c>
      <c r="M98" s="836">
        <v>20.83</v>
      </c>
      <c r="N98" s="833">
        <v>1</v>
      </c>
      <c r="O98" s="837">
        <v>0.5</v>
      </c>
      <c r="P98" s="836"/>
      <c r="Q98" s="838">
        <v>0</v>
      </c>
      <c r="R98" s="833"/>
      <c r="S98" s="838">
        <v>0</v>
      </c>
      <c r="T98" s="837"/>
      <c r="U98" s="839">
        <v>0</v>
      </c>
    </row>
    <row r="99" spans="1:21" ht="14.45" customHeight="1" x14ac:dyDescent="0.2">
      <c r="A99" s="832">
        <v>50</v>
      </c>
      <c r="B99" s="833" t="s">
        <v>2196</v>
      </c>
      <c r="C99" s="833" t="s">
        <v>2202</v>
      </c>
      <c r="D99" s="834" t="s">
        <v>3340</v>
      </c>
      <c r="E99" s="835" t="s">
        <v>2211</v>
      </c>
      <c r="F99" s="833" t="s">
        <v>2197</v>
      </c>
      <c r="G99" s="833" t="s">
        <v>2373</v>
      </c>
      <c r="H99" s="833" t="s">
        <v>625</v>
      </c>
      <c r="I99" s="833" t="s">
        <v>1748</v>
      </c>
      <c r="J99" s="833" t="s">
        <v>1749</v>
      </c>
      <c r="K99" s="833" t="s">
        <v>957</v>
      </c>
      <c r="L99" s="836">
        <v>31.23</v>
      </c>
      <c r="M99" s="836">
        <v>31.23</v>
      </c>
      <c r="N99" s="833">
        <v>1</v>
      </c>
      <c r="O99" s="837">
        <v>0.5</v>
      </c>
      <c r="P99" s="836">
        <v>31.23</v>
      </c>
      <c r="Q99" s="838">
        <v>1</v>
      </c>
      <c r="R99" s="833">
        <v>1</v>
      </c>
      <c r="S99" s="838">
        <v>1</v>
      </c>
      <c r="T99" s="837">
        <v>0.5</v>
      </c>
      <c r="U99" s="839">
        <v>1</v>
      </c>
    </row>
    <row r="100" spans="1:21" ht="14.45" customHeight="1" x14ac:dyDescent="0.2">
      <c r="A100" s="832">
        <v>50</v>
      </c>
      <c r="B100" s="833" t="s">
        <v>2196</v>
      </c>
      <c r="C100" s="833" t="s">
        <v>2202</v>
      </c>
      <c r="D100" s="834" t="s">
        <v>3340</v>
      </c>
      <c r="E100" s="835" t="s">
        <v>2211</v>
      </c>
      <c r="F100" s="833" t="s">
        <v>2197</v>
      </c>
      <c r="G100" s="833" t="s">
        <v>2376</v>
      </c>
      <c r="H100" s="833" t="s">
        <v>587</v>
      </c>
      <c r="I100" s="833" t="s">
        <v>2377</v>
      </c>
      <c r="J100" s="833" t="s">
        <v>2378</v>
      </c>
      <c r="K100" s="833" t="s">
        <v>2379</v>
      </c>
      <c r="L100" s="836">
        <v>168.78</v>
      </c>
      <c r="M100" s="836">
        <v>337.56</v>
      </c>
      <c r="N100" s="833">
        <v>2</v>
      </c>
      <c r="O100" s="837">
        <v>1</v>
      </c>
      <c r="P100" s="836">
        <v>168.78</v>
      </c>
      <c r="Q100" s="838">
        <v>0.5</v>
      </c>
      <c r="R100" s="833">
        <v>1</v>
      </c>
      <c r="S100" s="838">
        <v>0.5</v>
      </c>
      <c r="T100" s="837">
        <v>0.5</v>
      </c>
      <c r="U100" s="839">
        <v>0.5</v>
      </c>
    </row>
    <row r="101" spans="1:21" ht="14.45" customHeight="1" x14ac:dyDescent="0.2">
      <c r="A101" s="832">
        <v>50</v>
      </c>
      <c r="B101" s="833" t="s">
        <v>2196</v>
      </c>
      <c r="C101" s="833" t="s">
        <v>2202</v>
      </c>
      <c r="D101" s="834" t="s">
        <v>3340</v>
      </c>
      <c r="E101" s="835" t="s">
        <v>2211</v>
      </c>
      <c r="F101" s="833" t="s">
        <v>2197</v>
      </c>
      <c r="G101" s="833" t="s">
        <v>2376</v>
      </c>
      <c r="H101" s="833" t="s">
        <v>587</v>
      </c>
      <c r="I101" s="833" t="s">
        <v>2380</v>
      </c>
      <c r="J101" s="833" t="s">
        <v>2381</v>
      </c>
      <c r="K101" s="833" t="s">
        <v>2382</v>
      </c>
      <c r="L101" s="836">
        <v>84.39</v>
      </c>
      <c r="M101" s="836">
        <v>168.78</v>
      </c>
      <c r="N101" s="833">
        <v>2</v>
      </c>
      <c r="O101" s="837">
        <v>1</v>
      </c>
      <c r="P101" s="836">
        <v>168.78</v>
      </c>
      <c r="Q101" s="838">
        <v>1</v>
      </c>
      <c r="R101" s="833">
        <v>2</v>
      </c>
      <c r="S101" s="838">
        <v>1</v>
      </c>
      <c r="T101" s="837">
        <v>1</v>
      </c>
      <c r="U101" s="839">
        <v>1</v>
      </c>
    </row>
    <row r="102" spans="1:21" ht="14.45" customHeight="1" x14ac:dyDescent="0.2">
      <c r="A102" s="832">
        <v>50</v>
      </c>
      <c r="B102" s="833" t="s">
        <v>2196</v>
      </c>
      <c r="C102" s="833" t="s">
        <v>2202</v>
      </c>
      <c r="D102" s="834" t="s">
        <v>3340</v>
      </c>
      <c r="E102" s="835" t="s">
        <v>2211</v>
      </c>
      <c r="F102" s="833" t="s">
        <v>2197</v>
      </c>
      <c r="G102" s="833" t="s">
        <v>2376</v>
      </c>
      <c r="H102" s="833" t="s">
        <v>587</v>
      </c>
      <c r="I102" s="833" t="s">
        <v>2383</v>
      </c>
      <c r="J102" s="833" t="s">
        <v>2384</v>
      </c>
      <c r="K102" s="833" t="s">
        <v>2385</v>
      </c>
      <c r="L102" s="836">
        <v>84.39</v>
      </c>
      <c r="M102" s="836">
        <v>253.17000000000002</v>
      </c>
      <c r="N102" s="833">
        <v>3</v>
      </c>
      <c r="O102" s="837">
        <v>1</v>
      </c>
      <c r="P102" s="836"/>
      <c r="Q102" s="838">
        <v>0</v>
      </c>
      <c r="R102" s="833"/>
      <c r="S102" s="838">
        <v>0</v>
      </c>
      <c r="T102" s="837"/>
      <c r="U102" s="839">
        <v>0</v>
      </c>
    </row>
    <row r="103" spans="1:21" ht="14.45" customHeight="1" x14ac:dyDescent="0.2">
      <c r="A103" s="832">
        <v>50</v>
      </c>
      <c r="B103" s="833" t="s">
        <v>2196</v>
      </c>
      <c r="C103" s="833" t="s">
        <v>2202</v>
      </c>
      <c r="D103" s="834" t="s">
        <v>3340</v>
      </c>
      <c r="E103" s="835" t="s">
        <v>2211</v>
      </c>
      <c r="F103" s="833" t="s">
        <v>2197</v>
      </c>
      <c r="G103" s="833" t="s">
        <v>2386</v>
      </c>
      <c r="H103" s="833" t="s">
        <v>587</v>
      </c>
      <c r="I103" s="833" t="s">
        <v>2387</v>
      </c>
      <c r="J103" s="833" t="s">
        <v>2388</v>
      </c>
      <c r="K103" s="833" t="s">
        <v>2389</v>
      </c>
      <c r="L103" s="836">
        <v>49.2</v>
      </c>
      <c r="M103" s="836">
        <v>49.2</v>
      </c>
      <c r="N103" s="833">
        <v>1</v>
      </c>
      <c r="O103" s="837">
        <v>0.5</v>
      </c>
      <c r="P103" s="836">
        <v>49.2</v>
      </c>
      <c r="Q103" s="838">
        <v>1</v>
      </c>
      <c r="R103" s="833">
        <v>1</v>
      </c>
      <c r="S103" s="838">
        <v>1</v>
      </c>
      <c r="T103" s="837">
        <v>0.5</v>
      </c>
      <c r="U103" s="839">
        <v>1</v>
      </c>
    </row>
    <row r="104" spans="1:21" ht="14.45" customHeight="1" x14ac:dyDescent="0.2">
      <c r="A104" s="832">
        <v>50</v>
      </c>
      <c r="B104" s="833" t="s">
        <v>2196</v>
      </c>
      <c r="C104" s="833" t="s">
        <v>2202</v>
      </c>
      <c r="D104" s="834" t="s">
        <v>3340</v>
      </c>
      <c r="E104" s="835" t="s">
        <v>2211</v>
      </c>
      <c r="F104" s="833" t="s">
        <v>2197</v>
      </c>
      <c r="G104" s="833" t="s">
        <v>2390</v>
      </c>
      <c r="H104" s="833" t="s">
        <v>587</v>
      </c>
      <c r="I104" s="833" t="s">
        <v>2391</v>
      </c>
      <c r="J104" s="833" t="s">
        <v>2392</v>
      </c>
      <c r="K104" s="833" t="s">
        <v>2393</v>
      </c>
      <c r="L104" s="836">
        <v>166.1</v>
      </c>
      <c r="M104" s="836">
        <v>664.4</v>
      </c>
      <c r="N104" s="833">
        <v>4</v>
      </c>
      <c r="O104" s="837">
        <v>0.5</v>
      </c>
      <c r="P104" s="836"/>
      <c r="Q104" s="838">
        <v>0</v>
      </c>
      <c r="R104" s="833"/>
      <c r="S104" s="838">
        <v>0</v>
      </c>
      <c r="T104" s="837"/>
      <c r="U104" s="839">
        <v>0</v>
      </c>
    </row>
    <row r="105" spans="1:21" ht="14.45" customHeight="1" x14ac:dyDescent="0.2">
      <c r="A105" s="832">
        <v>50</v>
      </c>
      <c r="B105" s="833" t="s">
        <v>2196</v>
      </c>
      <c r="C105" s="833" t="s">
        <v>2202</v>
      </c>
      <c r="D105" s="834" t="s">
        <v>3340</v>
      </c>
      <c r="E105" s="835" t="s">
        <v>2211</v>
      </c>
      <c r="F105" s="833" t="s">
        <v>2197</v>
      </c>
      <c r="G105" s="833" t="s">
        <v>2390</v>
      </c>
      <c r="H105" s="833" t="s">
        <v>587</v>
      </c>
      <c r="I105" s="833" t="s">
        <v>2394</v>
      </c>
      <c r="J105" s="833" t="s">
        <v>2392</v>
      </c>
      <c r="K105" s="833" t="s">
        <v>2393</v>
      </c>
      <c r="L105" s="836">
        <v>166.1</v>
      </c>
      <c r="M105" s="836">
        <v>996.59999999999991</v>
      </c>
      <c r="N105" s="833">
        <v>6</v>
      </c>
      <c r="O105" s="837">
        <v>1</v>
      </c>
      <c r="P105" s="836"/>
      <c r="Q105" s="838">
        <v>0</v>
      </c>
      <c r="R105" s="833"/>
      <c r="S105" s="838">
        <v>0</v>
      </c>
      <c r="T105" s="837"/>
      <c r="U105" s="839">
        <v>0</v>
      </c>
    </row>
    <row r="106" spans="1:21" ht="14.45" customHeight="1" x14ac:dyDescent="0.2">
      <c r="A106" s="832">
        <v>50</v>
      </c>
      <c r="B106" s="833" t="s">
        <v>2196</v>
      </c>
      <c r="C106" s="833" t="s">
        <v>2202</v>
      </c>
      <c r="D106" s="834" t="s">
        <v>3340</v>
      </c>
      <c r="E106" s="835" t="s">
        <v>2211</v>
      </c>
      <c r="F106" s="833" t="s">
        <v>2197</v>
      </c>
      <c r="G106" s="833" t="s">
        <v>2395</v>
      </c>
      <c r="H106" s="833" t="s">
        <v>587</v>
      </c>
      <c r="I106" s="833" t="s">
        <v>2396</v>
      </c>
      <c r="J106" s="833" t="s">
        <v>1271</v>
      </c>
      <c r="K106" s="833" t="s">
        <v>2397</v>
      </c>
      <c r="L106" s="836">
        <v>89.91</v>
      </c>
      <c r="M106" s="836">
        <v>89.91</v>
      </c>
      <c r="N106" s="833">
        <v>1</v>
      </c>
      <c r="O106" s="837">
        <v>0.5</v>
      </c>
      <c r="P106" s="836">
        <v>89.91</v>
      </c>
      <c r="Q106" s="838">
        <v>1</v>
      </c>
      <c r="R106" s="833">
        <v>1</v>
      </c>
      <c r="S106" s="838">
        <v>1</v>
      </c>
      <c r="T106" s="837">
        <v>0.5</v>
      </c>
      <c r="U106" s="839">
        <v>1</v>
      </c>
    </row>
    <row r="107" spans="1:21" ht="14.45" customHeight="1" x14ac:dyDescent="0.2">
      <c r="A107" s="832">
        <v>50</v>
      </c>
      <c r="B107" s="833" t="s">
        <v>2196</v>
      </c>
      <c r="C107" s="833" t="s">
        <v>2202</v>
      </c>
      <c r="D107" s="834" t="s">
        <v>3340</v>
      </c>
      <c r="E107" s="835" t="s">
        <v>2211</v>
      </c>
      <c r="F107" s="833" t="s">
        <v>2197</v>
      </c>
      <c r="G107" s="833" t="s">
        <v>2398</v>
      </c>
      <c r="H107" s="833" t="s">
        <v>587</v>
      </c>
      <c r="I107" s="833" t="s">
        <v>2399</v>
      </c>
      <c r="J107" s="833" t="s">
        <v>2400</v>
      </c>
      <c r="K107" s="833" t="s">
        <v>2401</v>
      </c>
      <c r="L107" s="836">
        <v>29.27</v>
      </c>
      <c r="M107" s="836">
        <v>29.27</v>
      </c>
      <c r="N107" s="833">
        <v>1</v>
      </c>
      <c r="O107" s="837">
        <v>1</v>
      </c>
      <c r="P107" s="836"/>
      <c r="Q107" s="838">
        <v>0</v>
      </c>
      <c r="R107" s="833"/>
      <c r="S107" s="838">
        <v>0</v>
      </c>
      <c r="T107" s="837"/>
      <c r="U107" s="839">
        <v>0</v>
      </c>
    </row>
    <row r="108" spans="1:21" ht="14.45" customHeight="1" x14ac:dyDescent="0.2">
      <c r="A108" s="832">
        <v>50</v>
      </c>
      <c r="B108" s="833" t="s">
        <v>2196</v>
      </c>
      <c r="C108" s="833" t="s">
        <v>2202</v>
      </c>
      <c r="D108" s="834" t="s">
        <v>3340</v>
      </c>
      <c r="E108" s="835" t="s">
        <v>2211</v>
      </c>
      <c r="F108" s="833" t="s">
        <v>2197</v>
      </c>
      <c r="G108" s="833" t="s">
        <v>2398</v>
      </c>
      <c r="H108" s="833" t="s">
        <v>587</v>
      </c>
      <c r="I108" s="833" t="s">
        <v>2402</v>
      </c>
      <c r="J108" s="833" t="s">
        <v>2400</v>
      </c>
      <c r="K108" s="833" t="s">
        <v>2403</v>
      </c>
      <c r="L108" s="836">
        <v>117.03</v>
      </c>
      <c r="M108" s="836">
        <v>468.12</v>
      </c>
      <c r="N108" s="833">
        <v>4</v>
      </c>
      <c r="O108" s="837">
        <v>1.5</v>
      </c>
      <c r="P108" s="836"/>
      <c r="Q108" s="838">
        <v>0</v>
      </c>
      <c r="R108" s="833"/>
      <c r="S108" s="838">
        <v>0</v>
      </c>
      <c r="T108" s="837"/>
      <c r="U108" s="839">
        <v>0</v>
      </c>
    </row>
    <row r="109" spans="1:21" ht="14.45" customHeight="1" x14ac:dyDescent="0.2">
      <c r="A109" s="832">
        <v>50</v>
      </c>
      <c r="B109" s="833" t="s">
        <v>2196</v>
      </c>
      <c r="C109" s="833" t="s">
        <v>2202</v>
      </c>
      <c r="D109" s="834" t="s">
        <v>3340</v>
      </c>
      <c r="E109" s="835" t="s">
        <v>2211</v>
      </c>
      <c r="F109" s="833" t="s">
        <v>2197</v>
      </c>
      <c r="G109" s="833" t="s">
        <v>2284</v>
      </c>
      <c r="H109" s="833" t="s">
        <v>625</v>
      </c>
      <c r="I109" s="833" t="s">
        <v>1773</v>
      </c>
      <c r="J109" s="833" t="s">
        <v>1774</v>
      </c>
      <c r="K109" s="833" t="s">
        <v>1775</v>
      </c>
      <c r="L109" s="836">
        <v>93.43</v>
      </c>
      <c r="M109" s="836">
        <v>1494.88</v>
      </c>
      <c r="N109" s="833">
        <v>16</v>
      </c>
      <c r="O109" s="837">
        <v>7.5</v>
      </c>
      <c r="P109" s="836">
        <v>1214.5900000000001</v>
      </c>
      <c r="Q109" s="838">
        <v>0.8125</v>
      </c>
      <c r="R109" s="833">
        <v>13</v>
      </c>
      <c r="S109" s="838">
        <v>0.8125</v>
      </c>
      <c r="T109" s="837">
        <v>6</v>
      </c>
      <c r="U109" s="839">
        <v>0.8</v>
      </c>
    </row>
    <row r="110" spans="1:21" ht="14.45" customHeight="1" x14ac:dyDescent="0.2">
      <c r="A110" s="832">
        <v>50</v>
      </c>
      <c r="B110" s="833" t="s">
        <v>2196</v>
      </c>
      <c r="C110" s="833" t="s">
        <v>2202</v>
      </c>
      <c r="D110" s="834" t="s">
        <v>3340</v>
      </c>
      <c r="E110" s="835" t="s">
        <v>2211</v>
      </c>
      <c r="F110" s="833" t="s">
        <v>2197</v>
      </c>
      <c r="G110" s="833" t="s">
        <v>2253</v>
      </c>
      <c r="H110" s="833" t="s">
        <v>587</v>
      </c>
      <c r="I110" s="833" t="s">
        <v>2254</v>
      </c>
      <c r="J110" s="833" t="s">
        <v>741</v>
      </c>
      <c r="K110" s="833" t="s">
        <v>2255</v>
      </c>
      <c r="L110" s="836">
        <v>577.88</v>
      </c>
      <c r="M110" s="836">
        <v>1733.6399999999999</v>
      </c>
      <c r="N110" s="833">
        <v>3</v>
      </c>
      <c r="O110" s="837">
        <v>2</v>
      </c>
      <c r="P110" s="836">
        <v>1155.76</v>
      </c>
      <c r="Q110" s="838">
        <v>0.66666666666666674</v>
      </c>
      <c r="R110" s="833">
        <v>2</v>
      </c>
      <c r="S110" s="838">
        <v>0.66666666666666663</v>
      </c>
      <c r="T110" s="837">
        <v>1.5</v>
      </c>
      <c r="U110" s="839">
        <v>0.75</v>
      </c>
    </row>
    <row r="111" spans="1:21" ht="14.45" customHeight="1" x14ac:dyDescent="0.2">
      <c r="A111" s="832">
        <v>50</v>
      </c>
      <c r="B111" s="833" t="s">
        <v>2196</v>
      </c>
      <c r="C111" s="833" t="s">
        <v>2202</v>
      </c>
      <c r="D111" s="834" t="s">
        <v>3340</v>
      </c>
      <c r="E111" s="835" t="s">
        <v>2211</v>
      </c>
      <c r="F111" s="833" t="s">
        <v>2197</v>
      </c>
      <c r="G111" s="833" t="s">
        <v>2225</v>
      </c>
      <c r="H111" s="833" t="s">
        <v>587</v>
      </c>
      <c r="I111" s="833" t="s">
        <v>2404</v>
      </c>
      <c r="J111" s="833" t="s">
        <v>658</v>
      </c>
      <c r="K111" s="833" t="s">
        <v>2405</v>
      </c>
      <c r="L111" s="836">
        <v>31.65</v>
      </c>
      <c r="M111" s="836">
        <v>31.65</v>
      </c>
      <c r="N111" s="833">
        <v>1</v>
      </c>
      <c r="O111" s="837">
        <v>0.5</v>
      </c>
      <c r="P111" s="836">
        <v>31.65</v>
      </c>
      <c r="Q111" s="838">
        <v>1</v>
      </c>
      <c r="R111" s="833">
        <v>1</v>
      </c>
      <c r="S111" s="838">
        <v>1</v>
      </c>
      <c r="T111" s="837">
        <v>0.5</v>
      </c>
      <c r="U111" s="839">
        <v>1</v>
      </c>
    </row>
    <row r="112" spans="1:21" ht="14.45" customHeight="1" x14ac:dyDescent="0.2">
      <c r="A112" s="832">
        <v>50</v>
      </c>
      <c r="B112" s="833" t="s">
        <v>2196</v>
      </c>
      <c r="C112" s="833" t="s">
        <v>2202</v>
      </c>
      <c r="D112" s="834" t="s">
        <v>3340</v>
      </c>
      <c r="E112" s="835" t="s">
        <v>2211</v>
      </c>
      <c r="F112" s="833" t="s">
        <v>2197</v>
      </c>
      <c r="G112" s="833" t="s">
        <v>2225</v>
      </c>
      <c r="H112" s="833" t="s">
        <v>587</v>
      </c>
      <c r="I112" s="833" t="s">
        <v>2406</v>
      </c>
      <c r="J112" s="833" t="s">
        <v>2407</v>
      </c>
      <c r="K112" s="833" t="s">
        <v>2408</v>
      </c>
      <c r="L112" s="836">
        <v>26.37</v>
      </c>
      <c r="M112" s="836">
        <v>52.74</v>
      </c>
      <c r="N112" s="833">
        <v>2</v>
      </c>
      <c r="O112" s="837">
        <v>1</v>
      </c>
      <c r="P112" s="836">
        <v>52.74</v>
      </c>
      <c r="Q112" s="838">
        <v>1</v>
      </c>
      <c r="R112" s="833">
        <v>2</v>
      </c>
      <c r="S112" s="838">
        <v>1</v>
      </c>
      <c r="T112" s="837">
        <v>1</v>
      </c>
      <c r="U112" s="839">
        <v>1</v>
      </c>
    </row>
    <row r="113" spans="1:21" ht="14.45" customHeight="1" x14ac:dyDescent="0.2">
      <c r="A113" s="832">
        <v>50</v>
      </c>
      <c r="B113" s="833" t="s">
        <v>2196</v>
      </c>
      <c r="C113" s="833" t="s">
        <v>2202</v>
      </c>
      <c r="D113" s="834" t="s">
        <v>3340</v>
      </c>
      <c r="E113" s="835" t="s">
        <v>2211</v>
      </c>
      <c r="F113" s="833" t="s">
        <v>2197</v>
      </c>
      <c r="G113" s="833" t="s">
        <v>2225</v>
      </c>
      <c r="H113" s="833" t="s">
        <v>587</v>
      </c>
      <c r="I113" s="833" t="s">
        <v>2409</v>
      </c>
      <c r="J113" s="833" t="s">
        <v>2407</v>
      </c>
      <c r="K113" s="833" t="s">
        <v>2410</v>
      </c>
      <c r="L113" s="836">
        <v>52.75</v>
      </c>
      <c r="M113" s="836">
        <v>52.75</v>
      </c>
      <c r="N113" s="833">
        <v>1</v>
      </c>
      <c r="O113" s="837">
        <v>1</v>
      </c>
      <c r="P113" s="836"/>
      <c r="Q113" s="838">
        <v>0</v>
      </c>
      <c r="R113" s="833"/>
      <c r="S113" s="838">
        <v>0</v>
      </c>
      <c r="T113" s="837"/>
      <c r="U113" s="839">
        <v>0</v>
      </c>
    </row>
    <row r="114" spans="1:21" ht="14.45" customHeight="1" x14ac:dyDescent="0.2">
      <c r="A114" s="832">
        <v>50</v>
      </c>
      <c r="B114" s="833" t="s">
        <v>2196</v>
      </c>
      <c r="C114" s="833" t="s">
        <v>2202</v>
      </c>
      <c r="D114" s="834" t="s">
        <v>3340</v>
      </c>
      <c r="E114" s="835" t="s">
        <v>2211</v>
      </c>
      <c r="F114" s="833" t="s">
        <v>2197</v>
      </c>
      <c r="G114" s="833" t="s">
        <v>2225</v>
      </c>
      <c r="H114" s="833" t="s">
        <v>587</v>
      </c>
      <c r="I114" s="833" t="s">
        <v>2411</v>
      </c>
      <c r="J114" s="833" t="s">
        <v>2412</v>
      </c>
      <c r="K114" s="833" t="s">
        <v>2413</v>
      </c>
      <c r="L114" s="836">
        <v>0</v>
      </c>
      <c r="M114" s="836">
        <v>0</v>
      </c>
      <c r="N114" s="833">
        <v>1</v>
      </c>
      <c r="O114" s="837">
        <v>1</v>
      </c>
      <c r="P114" s="836">
        <v>0</v>
      </c>
      <c r="Q114" s="838"/>
      <c r="R114" s="833">
        <v>1</v>
      </c>
      <c r="S114" s="838">
        <v>1</v>
      </c>
      <c r="T114" s="837">
        <v>1</v>
      </c>
      <c r="U114" s="839">
        <v>1</v>
      </c>
    </row>
    <row r="115" spans="1:21" ht="14.45" customHeight="1" x14ac:dyDescent="0.2">
      <c r="A115" s="832">
        <v>50</v>
      </c>
      <c r="B115" s="833" t="s">
        <v>2196</v>
      </c>
      <c r="C115" s="833" t="s">
        <v>2202</v>
      </c>
      <c r="D115" s="834" t="s">
        <v>3340</v>
      </c>
      <c r="E115" s="835" t="s">
        <v>2211</v>
      </c>
      <c r="F115" s="833" t="s">
        <v>2197</v>
      </c>
      <c r="G115" s="833" t="s">
        <v>2225</v>
      </c>
      <c r="H115" s="833" t="s">
        <v>587</v>
      </c>
      <c r="I115" s="833" t="s">
        <v>2226</v>
      </c>
      <c r="J115" s="833" t="s">
        <v>658</v>
      </c>
      <c r="K115" s="833" t="s">
        <v>2227</v>
      </c>
      <c r="L115" s="836">
        <v>10.55</v>
      </c>
      <c r="M115" s="836">
        <v>10.55</v>
      </c>
      <c r="N115" s="833">
        <v>1</v>
      </c>
      <c r="O115" s="837">
        <v>0.5</v>
      </c>
      <c r="P115" s="836">
        <v>10.55</v>
      </c>
      <c r="Q115" s="838">
        <v>1</v>
      </c>
      <c r="R115" s="833">
        <v>1</v>
      </c>
      <c r="S115" s="838">
        <v>1</v>
      </c>
      <c r="T115" s="837">
        <v>0.5</v>
      </c>
      <c r="U115" s="839">
        <v>1</v>
      </c>
    </row>
    <row r="116" spans="1:21" ht="14.45" customHeight="1" x14ac:dyDescent="0.2">
      <c r="A116" s="832">
        <v>50</v>
      </c>
      <c r="B116" s="833" t="s">
        <v>2196</v>
      </c>
      <c r="C116" s="833" t="s">
        <v>2202</v>
      </c>
      <c r="D116" s="834" t="s">
        <v>3340</v>
      </c>
      <c r="E116" s="835" t="s">
        <v>2211</v>
      </c>
      <c r="F116" s="833" t="s">
        <v>2197</v>
      </c>
      <c r="G116" s="833" t="s">
        <v>2225</v>
      </c>
      <c r="H116" s="833" t="s">
        <v>587</v>
      </c>
      <c r="I116" s="833" t="s">
        <v>2414</v>
      </c>
      <c r="J116" s="833" t="s">
        <v>658</v>
      </c>
      <c r="K116" s="833" t="s">
        <v>647</v>
      </c>
      <c r="L116" s="836">
        <v>58.62</v>
      </c>
      <c r="M116" s="836">
        <v>293.09999999999997</v>
      </c>
      <c r="N116" s="833">
        <v>5</v>
      </c>
      <c r="O116" s="837">
        <v>2.5</v>
      </c>
      <c r="P116" s="836">
        <v>58.62</v>
      </c>
      <c r="Q116" s="838">
        <v>0.2</v>
      </c>
      <c r="R116" s="833">
        <v>1</v>
      </c>
      <c r="S116" s="838">
        <v>0.2</v>
      </c>
      <c r="T116" s="837">
        <v>0.5</v>
      </c>
      <c r="U116" s="839">
        <v>0.2</v>
      </c>
    </row>
    <row r="117" spans="1:21" ht="14.45" customHeight="1" x14ac:dyDescent="0.2">
      <c r="A117" s="832">
        <v>50</v>
      </c>
      <c r="B117" s="833" t="s">
        <v>2196</v>
      </c>
      <c r="C117" s="833" t="s">
        <v>2202</v>
      </c>
      <c r="D117" s="834" t="s">
        <v>3340</v>
      </c>
      <c r="E117" s="835" t="s">
        <v>2211</v>
      </c>
      <c r="F117" s="833" t="s">
        <v>2197</v>
      </c>
      <c r="G117" s="833" t="s">
        <v>2225</v>
      </c>
      <c r="H117" s="833" t="s">
        <v>587</v>
      </c>
      <c r="I117" s="833" t="s">
        <v>2415</v>
      </c>
      <c r="J117" s="833" t="s">
        <v>2416</v>
      </c>
      <c r="K117" s="833" t="s">
        <v>2417</v>
      </c>
      <c r="L117" s="836">
        <v>31.65</v>
      </c>
      <c r="M117" s="836">
        <v>31.65</v>
      </c>
      <c r="N117" s="833">
        <v>1</v>
      </c>
      <c r="O117" s="837">
        <v>0.5</v>
      </c>
      <c r="P117" s="836">
        <v>31.65</v>
      </c>
      <c r="Q117" s="838">
        <v>1</v>
      </c>
      <c r="R117" s="833">
        <v>1</v>
      </c>
      <c r="S117" s="838">
        <v>1</v>
      </c>
      <c r="T117" s="837">
        <v>0.5</v>
      </c>
      <c r="U117" s="839">
        <v>1</v>
      </c>
    </row>
    <row r="118" spans="1:21" ht="14.45" customHeight="1" x14ac:dyDescent="0.2">
      <c r="A118" s="832">
        <v>50</v>
      </c>
      <c r="B118" s="833" t="s">
        <v>2196</v>
      </c>
      <c r="C118" s="833" t="s">
        <v>2202</v>
      </c>
      <c r="D118" s="834" t="s">
        <v>3340</v>
      </c>
      <c r="E118" s="835" t="s">
        <v>2211</v>
      </c>
      <c r="F118" s="833" t="s">
        <v>2197</v>
      </c>
      <c r="G118" s="833" t="s">
        <v>2225</v>
      </c>
      <c r="H118" s="833" t="s">
        <v>587</v>
      </c>
      <c r="I118" s="833" t="s">
        <v>2418</v>
      </c>
      <c r="J118" s="833" t="s">
        <v>658</v>
      </c>
      <c r="K118" s="833" t="s">
        <v>647</v>
      </c>
      <c r="L118" s="836">
        <v>58.62</v>
      </c>
      <c r="M118" s="836">
        <v>117.24</v>
      </c>
      <c r="N118" s="833">
        <v>2</v>
      </c>
      <c r="O118" s="837">
        <v>1.5</v>
      </c>
      <c r="P118" s="836"/>
      <c r="Q118" s="838">
        <v>0</v>
      </c>
      <c r="R118" s="833"/>
      <c r="S118" s="838">
        <v>0</v>
      </c>
      <c r="T118" s="837"/>
      <c r="U118" s="839">
        <v>0</v>
      </c>
    </row>
    <row r="119" spans="1:21" ht="14.45" customHeight="1" x14ac:dyDescent="0.2">
      <c r="A119" s="832">
        <v>50</v>
      </c>
      <c r="B119" s="833" t="s">
        <v>2196</v>
      </c>
      <c r="C119" s="833" t="s">
        <v>2202</v>
      </c>
      <c r="D119" s="834" t="s">
        <v>3340</v>
      </c>
      <c r="E119" s="835" t="s">
        <v>2211</v>
      </c>
      <c r="F119" s="833" t="s">
        <v>2197</v>
      </c>
      <c r="G119" s="833" t="s">
        <v>2419</v>
      </c>
      <c r="H119" s="833" t="s">
        <v>625</v>
      </c>
      <c r="I119" s="833" t="s">
        <v>2420</v>
      </c>
      <c r="J119" s="833" t="s">
        <v>1843</v>
      </c>
      <c r="K119" s="833" t="s">
        <v>2421</v>
      </c>
      <c r="L119" s="836">
        <v>103.64</v>
      </c>
      <c r="M119" s="836">
        <v>207.28</v>
      </c>
      <c r="N119" s="833">
        <v>2</v>
      </c>
      <c r="O119" s="837">
        <v>1</v>
      </c>
      <c r="P119" s="836">
        <v>207.28</v>
      </c>
      <c r="Q119" s="838">
        <v>1</v>
      </c>
      <c r="R119" s="833">
        <v>2</v>
      </c>
      <c r="S119" s="838">
        <v>1</v>
      </c>
      <c r="T119" s="837">
        <v>1</v>
      </c>
      <c r="U119" s="839">
        <v>1</v>
      </c>
    </row>
    <row r="120" spans="1:21" ht="14.45" customHeight="1" x14ac:dyDescent="0.2">
      <c r="A120" s="832">
        <v>50</v>
      </c>
      <c r="B120" s="833" t="s">
        <v>2196</v>
      </c>
      <c r="C120" s="833" t="s">
        <v>2202</v>
      </c>
      <c r="D120" s="834" t="s">
        <v>3340</v>
      </c>
      <c r="E120" s="835" t="s">
        <v>2211</v>
      </c>
      <c r="F120" s="833" t="s">
        <v>2197</v>
      </c>
      <c r="G120" s="833" t="s">
        <v>2422</v>
      </c>
      <c r="H120" s="833" t="s">
        <v>587</v>
      </c>
      <c r="I120" s="833" t="s">
        <v>2423</v>
      </c>
      <c r="J120" s="833" t="s">
        <v>2424</v>
      </c>
      <c r="K120" s="833" t="s">
        <v>2425</v>
      </c>
      <c r="L120" s="836">
        <v>58.77</v>
      </c>
      <c r="M120" s="836">
        <v>58.77</v>
      </c>
      <c r="N120" s="833">
        <v>1</v>
      </c>
      <c r="O120" s="837">
        <v>0.5</v>
      </c>
      <c r="P120" s="836">
        <v>58.77</v>
      </c>
      <c r="Q120" s="838">
        <v>1</v>
      </c>
      <c r="R120" s="833">
        <v>1</v>
      </c>
      <c r="S120" s="838">
        <v>1</v>
      </c>
      <c r="T120" s="837">
        <v>0.5</v>
      </c>
      <c r="U120" s="839">
        <v>1</v>
      </c>
    </row>
    <row r="121" spans="1:21" ht="14.45" customHeight="1" x14ac:dyDescent="0.2">
      <c r="A121" s="832">
        <v>50</v>
      </c>
      <c r="B121" s="833" t="s">
        <v>2196</v>
      </c>
      <c r="C121" s="833" t="s">
        <v>2202</v>
      </c>
      <c r="D121" s="834" t="s">
        <v>3340</v>
      </c>
      <c r="E121" s="835" t="s">
        <v>2211</v>
      </c>
      <c r="F121" s="833" t="s">
        <v>2197</v>
      </c>
      <c r="G121" s="833" t="s">
        <v>2228</v>
      </c>
      <c r="H121" s="833" t="s">
        <v>625</v>
      </c>
      <c r="I121" s="833" t="s">
        <v>2426</v>
      </c>
      <c r="J121" s="833" t="s">
        <v>964</v>
      </c>
      <c r="K121" s="833" t="s">
        <v>2427</v>
      </c>
      <c r="L121" s="836">
        <v>118.65</v>
      </c>
      <c r="M121" s="836">
        <v>237.3</v>
      </c>
      <c r="N121" s="833">
        <v>2</v>
      </c>
      <c r="O121" s="837">
        <v>1</v>
      </c>
      <c r="P121" s="836"/>
      <c r="Q121" s="838">
        <v>0</v>
      </c>
      <c r="R121" s="833"/>
      <c r="S121" s="838">
        <v>0</v>
      </c>
      <c r="T121" s="837"/>
      <c r="U121" s="839">
        <v>0</v>
      </c>
    </row>
    <row r="122" spans="1:21" ht="14.45" customHeight="1" x14ac:dyDescent="0.2">
      <c r="A122" s="832">
        <v>50</v>
      </c>
      <c r="B122" s="833" t="s">
        <v>2196</v>
      </c>
      <c r="C122" s="833" t="s">
        <v>2202</v>
      </c>
      <c r="D122" s="834" t="s">
        <v>3340</v>
      </c>
      <c r="E122" s="835" t="s">
        <v>2211</v>
      </c>
      <c r="F122" s="833" t="s">
        <v>2197</v>
      </c>
      <c r="G122" s="833" t="s">
        <v>2228</v>
      </c>
      <c r="H122" s="833" t="s">
        <v>625</v>
      </c>
      <c r="I122" s="833" t="s">
        <v>2428</v>
      </c>
      <c r="J122" s="833" t="s">
        <v>2429</v>
      </c>
      <c r="K122" s="833" t="s">
        <v>2430</v>
      </c>
      <c r="L122" s="836">
        <v>237.31</v>
      </c>
      <c r="M122" s="836">
        <v>237.31</v>
      </c>
      <c r="N122" s="833">
        <v>1</v>
      </c>
      <c r="O122" s="837">
        <v>1</v>
      </c>
      <c r="P122" s="836"/>
      <c r="Q122" s="838">
        <v>0</v>
      </c>
      <c r="R122" s="833"/>
      <c r="S122" s="838">
        <v>0</v>
      </c>
      <c r="T122" s="837"/>
      <c r="U122" s="839">
        <v>0</v>
      </c>
    </row>
    <row r="123" spans="1:21" ht="14.45" customHeight="1" x14ac:dyDescent="0.2">
      <c r="A123" s="832">
        <v>50</v>
      </c>
      <c r="B123" s="833" t="s">
        <v>2196</v>
      </c>
      <c r="C123" s="833" t="s">
        <v>2202</v>
      </c>
      <c r="D123" s="834" t="s">
        <v>3340</v>
      </c>
      <c r="E123" s="835" t="s">
        <v>2211</v>
      </c>
      <c r="F123" s="833" t="s">
        <v>2197</v>
      </c>
      <c r="G123" s="833" t="s">
        <v>2431</v>
      </c>
      <c r="H123" s="833" t="s">
        <v>587</v>
      </c>
      <c r="I123" s="833" t="s">
        <v>2432</v>
      </c>
      <c r="J123" s="833" t="s">
        <v>2433</v>
      </c>
      <c r="K123" s="833" t="s">
        <v>2434</v>
      </c>
      <c r="L123" s="836">
        <v>0</v>
      </c>
      <c r="M123" s="836">
        <v>0</v>
      </c>
      <c r="N123" s="833">
        <v>4</v>
      </c>
      <c r="O123" s="837">
        <v>2</v>
      </c>
      <c r="P123" s="836"/>
      <c r="Q123" s="838"/>
      <c r="R123" s="833"/>
      <c r="S123" s="838">
        <v>0</v>
      </c>
      <c r="T123" s="837"/>
      <c r="U123" s="839">
        <v>0</v>
      </c>
    </row>
    <row r="124" spans="1:21" ht="14.45" customHeight="1" x14ac:dyDescent="0.2">
      <c r="A124" s="832">
        <v>50</v>
      </c>
      <c r="B124" s="833" t="s">
        <v>2196</v>
      </c>
      <c r="C124" s="833" t="s">
        <v>2202</v>
      </c>
      <c r="D124" s="834" t="s">
        <v>3340</v>
      </c>
      <c r="E124" s="835" t="s">
        <v>2211</v>
      </c>
      <c r="F124" s="833" t="s">
        <v>2197</v>
      </c>
      <c r="G124" s="833" t="s">
        <v>2435</v>
      </c>
      <c r="H124" s="833" t="s">
        <v>625</v>
      </c>
      <c r="I124" s="833" t="s">
        <v>1743</v>
      </c>
      <c r="J124" s="833" t="s">
        <v>1741</v>
      </c>
      <c r="K124" s="833" t="s">
        <v>1744</v>
      </c>
      <c r="L124" s="836">
        <v>43.21</v>
      </c>
      <c r="M124" s="836">
        <v>302.46999999999997</v>
      </c>
      <c r="N124" s="833">
        <v>7</v>
      </c>
      <c r="O124" s="837">
        <v>2.5</v>
      </c>
      <c r="P124" s="836">
        <v>302.46999999999997</v>
      </c>
      <c r="Q124" s="838">
        <v>1</v>
      </c>
      <c r="R124" s="833">
        <v>7</v>
      </c>
      <c r="S124" s="838">
        <v>1</v>
      </c>
      <c r="T124" s="837">
        <v>2.5</v>
      </c>
      <c r="U124" s="839">
        <v>1</v>
      </c>
    </row>
    <row r="125" spans="1:21" ht="14.45" customHeight="1" x14ac:dyDescent="0.2">
      <c r="A125" s="832">
        <v>50</v>
      </c>
      <c r="B125" s="833" t="s">
        <v>2196</v>
      </c>
      <c r="C125" s="833" t="s">
        <v>2202</v>
      </c>
      <c r="D125" s="834" t="s">
        <v>3340</v>
      </c>
      <c r="E125" s="835" t="s">
        <v>2211</v>
      </c>
      <c r="F125" s="833" t="s">
        <v>2197</v>
      </c>
      <c r="G125" s="833" t="s">
        <v>2435</v>
      </c>
      <c r="H125" s="833" t="s">
        <v>587</v>
      </c>
      <c r="I125" s="833" t="s">
        <v>2436</v>
      </c>
      <c r="J125" s="833" t="s">
        <v>2437</v>
      </c>
      <c r="K125" s="833" t="s">
        <v>2438</v>
      </c>
      <c r="L125" s="836">
        <v>73.45</v>
      </c>
      <c r="M125" s="836">
        <v>73.45</v>
      </c>
      <c r="N125" s="833">
        <v>1</v>
      </c>
      <c r="O125" s="837">
        <v>0.5</v>
      </c>
      <c r="P125" s="836">
        <v>73.45</v>
      </c>
      <c r="Q125" s="838">
        <v>1</v>
      </c>
      <c r="R125" s="833">
        <v>1</v>
      </c>
      <c r="S125" s="838">
        <v>1</v>
      </c>
      <c r="T125" s="837">
        <v>0.5</v>
      </c>
      <c r="U125" s="839">
        <v>1</v>
      </c>
    </row>
    <row r="126" spans="1:21" ht="14.45" customHeight="1" x14ac:dyDescent="0.2">
      <c r="A126" s="832">
        <v>50</v>
      </c>
      <c r="B126" s="833" t="s">
        <v>2196</v>
      </c>
      <c r="C126" s="833" t="s">
        <v>2202</v>
      </c>
      <c r="D126" s="834" t="s">
        <v>3340</v>
      </c>
      <c r="E126" s="835" t="s">
        <v>2211</v>
      </c>
      <c r="F126" s="833" t="s">
        <v>2197</v>
      </c>
      <c r="G126" s="833" t="s">
        <v>2435</v>
      </c>
      <c r="H126" s="833" t="s">
        <v>587</v>
      </c>
      <c r="I126" s="833" t="s">
        <v>2439</v>
      </c>
      <c r="J126" s="833" t="s">
        <v>1071</v>
      </c>
      <c r="K126" s="833" t="s">
        <v>1742</v>
      </c>
      <c r="L126" s="836">
        <v>86.41</v>
      </c>
      <c r="M126" s="836">
        <v>259.23</v>
      </c>
      <c r="N126" s="833">
        <v>3</v>
      </c>
      <c r="O126" s="837">
        <v>1</v>
      </c>
      <c r="P126" s="836">
        <v>259.23</v>
      </c>
      <c r="Q126" s="838">
        <v>1</v>
      </c>
      <c r="R126" s="833">
        <v>3</v>
      </c>
      <c r="S126" s="838">
        <v>1</v>
      </c>
      <c r="T126" s="837">
        <v>1</v>
      </c>
      <c r="U126" s="839">
        <v>1</v>
      </c>
    </row>
    <row r="127" spans="1:21" ht="14.45" customHeight="1" x14ac:dyDescent="0.2">
      <c r="A127" s="832">
        <v>50</v>
      </c>
      <c r="B127" s="833" t="s">
        <v>2196</v>
      </c>
      <c r="C127" s="833" t="s">
        <v>2202</v>
      </c>
      <c r="D127" s="834" t="s">
        <v>3340</v>
      </c>
      <c r="E127" s="835" t="s">
        <v>2211</v>
      </c>
      <c r="F127" s="833" t="s">
        <v>2197</v>
      </c>
      <c r="G127" s="833" t="s">
        <v>2440</v>
      </c>
      <c r="H127" s="833" t="s">
        <v>625</v>
      </c>
      <c r="I127" s="833" t="s">
        <v>2441</v>
      </c>
      <c r="J127" s="833" t="s">
        <v>689</v>
      </c>
      <c r="K127" s="833" t="s">
        <v>691</v>
      </c>
      <c r="L127" s="836">
        <v>17.559999999999999</v>
      </c>
      <c r="M127" s="836">
        <v>17.559999999999999</v>
      </c>
      <c r="N127" s="833">
        <v>1</v>
      </c>
      <c r="O127" s="837">
        <v>0.5</v>
      </c>
      <c r="P127" s="836"/>
      <c r="Q127" s="838">
        <v>0</v>
      </c>
      <c r="R127" s="833"/>
      <c r="S127" s="838">
        <v>0</v>
      </c>
      <c r="T127" s="837"/>
      <c r="U127" s="839">
        <v>0</v>
      </c>
    </row>
    <row r="128" spans="1:21" ht="14.45" customHeight="1" x14ac:dyDescent="0.2">
      <c r="A128" s="832">
        <v>50</v>
      </c>
      <c r="B128" s="833" t="s">
        <v>2196</v>
      </c>
      <c r="C128" s="833" t="s">
        <v>2202</v>
      </c>
      <c r="D128" s="834" t="s">
        <v>3340</v>
      </c>
      <c r="E128" s="835" t="s">
        <v>2211</v>
      </c>
      <c r="F128" s="833" t="s">
        <v>2197</v>
      </c>
      <c r="G128" s="833" t="s">
        <v>2440</v>
      </c>
      <c r="H128" s="833" t="s">
        <v>625</v>
      </c>
      <c r="I128" s="833" t="s">
        <v>2442</v>
      </c>
      <c r="J128" s="833" t="s">
        <v>689</v>
      </c>
      <c r="K128" s="833" t="s">
        <v>2443</v>
      </c>
      <c r="L128" s="836">
        <v>58.52</v>
      </c>
      <c r="M128" s="836">
        <v>58.52</v>
      </c>
      <c r="N128" s="833">
        <v>1</v>
      </c>
      <c r="O128" s="837">
        <v>0.5</v>
      </c>
      <c r="P128" s="836">
        <v>58.52</v>
      </c>
      <c r="Q128" s="838">
        <v>1</v>
      </c>
      <c r="R128" s="833">
        <v>1</v>
      </c>
      <c r="S128" s="838">
        <v>1</v>
      </c>
      <c r="T128" s="837">
        <v>0.5</v>
      </c>
      <c r="U128" s="839">
        <v>1</v>
      </c>
    </row>
    <row r="129" spans="1:21" ht="14.45" customHeight="1" x14ac:dyDescent="0.2">
      <c r="A129" s="832">
        <v>50</v>
      </c>
      <c r="B129" s="833" t="s">
        <v>2196</v>
      </c>
      <c r="C129" s="833" t="s">
        <v>2202</v>
      </c>
      <c r="D129" s="834" t="s">
        <v>3340</v>
      </c>
      <c r="E129" s="835" t="s">
        <v>2211</v>
      </c>
      <c r="F129" s="833" t="s">
        <v>2197</v>
      </c>
      <c r="G129" s="833" t="s">
        <v>2440</v>
      </c>
      <c r="H129" s="833" t="s">
        <v>587</v>
      </c>
      <c r="I129" s="833" t="s">
        <v>2444</v>
      </c>
      <c r="J129" s="833" t="s">
        <v>2445</v>
      </c>
      <c r="K129" s="833" t="s">
        <v>2446</v>
      </c>
      <c r="L129" s="836">
        <v>117.03</v>
      </c>
      <c r="M129" s="836">
        <v>702.18000000000006</v>
      </c>
      <c r="N129" s="833">
        <v>6</v>
      </c>
      <c r="O129" s="837">
        <v>2</v>
      </c>
      <c r="P129" s="836">
        <v>702.18000000000006</v>
      </c>
      <c r="Q129" s="838">
        <v>1</v>
      </c>
      <c r="R129" s="833">
        <v>6</v>
      </c>
      <c r="S129" s="838">
        <v>1</v>
      </c>
      <c r="T129" s="837">
        <v>2</v>
      </c>
      <c r="U129" s="839">
        <v>1</v>
      </c>
    </row>
    <row r="130" spans="1:21" ht="14.45" customHeight="1" x14ac:dyDescent="0.2">
      <c r="A130" s="832">
        <v>50</v>
      </c>
      <c r="B130" s="833" t="s">
        <v>2196</v>
      </c>
      <c r="C130" s="833" t="s">
        <v>2202</v>
      </c>
      <c r="D130" s="834" t="s">
        <v>3340</v>
      </c>
      <c r="E130" s="835" t="s">
        <v>2211</v>
      </c>
      <c r="F130" s="833" t="s">
        <v>2197</v>
      </c>
      <c r="G130" s="833" t="s">
        <v>2447</v>
      </c>
      <c r="H130" s="833" t="s">
        <v>587</v>
      </c>
      <c r="I130" s="833" t="s">
        <v>2448</v>
      </c>
      <c r="J130" s="833" t="s">
        <v>811</v>
      </c>
      <c r="K130" s="833" t="s">
        <v>2449</v>
      </c>
      <c r="L130" s="836">
        <v>92.04</v>
      </c>
      <c r="M130" s="836">
        <v>92.04</v>
      </c>
      <c r="N130" s="833">
        <v>1</v>
      </c>
      <c r="O130" s="837">
        <v>1</v>
      </c>
      <c r="P130" s="836">
        <v>92.04</v>
      </c>
      <c r="Q130" s="838">
        <v>1</v>
      </c>
      <c r="R130" s="833">
        <v>1</v>
      </c>
      <c r="S130" s="838">
        <v>1</v>
      </c>
      <c r="T130" s="837">
        <v>1</v>
      </c>
      <c r="U130" s="839">
        <v>1</v>
      </c>
    </row>
    <row r="131" spans="1:21" ht="14.45" customHeight="1" x14ac:dyDescent="0.2">
      <c r="A131" s="832">
        <v>50</v>
      </c>
      <c r="B131" s="833" t="s">
        <v>2196</v>
      </c>
      <c r="C131" s="833" t="s">
        <v>2202</v>
      </c>
      <c r="D131" s="834" t="s">
        <v>3340</v>
      </c>
      <c r="E131" s="835" t="s">
        <v>2211</v>
      </c>
      <c r="F131" s="833" t="s">
        <v>2197</v>
      </c>
      <c r="G131" s="833" t="s">
        <v>2256</v>
      </c>
      <c r="H131" s="833" t="s">
        <v>625</v>
      </c>
      <c r="I131" s="833" t="s">
        <v>1760</v>
      </c>
      <c r="J131" s="833" t="s">
        <v>848</v>
      </c>
      <c r="K131" s="833" t="s">
        <v>1761</v>
      </c>
      <c r="L131" s="836">
        <v>2309.36</v>
      </c>
      <c r="M131" s="836">
        <v>2309.36</v>
      </c>
      <c r="N131" s="833">
        <v>1</v>
      </c>
      <c r="O131" s="837">
        <v>0.5</v>
      </c>
      <c r="P131" s="836">
        <v>2309.36</v>
      </c>
      <c r="Q131" s="838">
        <v>1</v>
      </c>
      <c r="R131" s="833">
        <v>1</v>
      </c>
      <c r="S131" s="838">
        <v>1</v>
      </c>
      <c r="T131" s="837">
        <v>0.5</v>
      </c>
      <c r="U131" s="839">
        <v>1</v>
      </c>
    </row>
    <row r="132" spans="1:21" ht="14.45" customHeight="1" x14ac:dyDescent="0.2">
      <c r="A132" s="832">
        <v>50</v>
      </c>
      <c r="B132" s="833" t="s">
        <v>2196</v>
      </c>
      <c r="C132" s="833" t="s">
        <v>2202</v>
      </c>
      <c r="D132" s="834" t="s">
        <v>3340</v>
      </c>
      <c r="E132" s="835" t="s">
        <v>2211</v>
      </c>
      <c r="F132" s="833" t="s">
        <v>2197</v>
      </c>
      <c r="G132" s="833" t="s">
        <v>2256</v>
      </c>
      <c r="H132" s="833" t="s">
        <v>625</v>
      </c>
      <c r="I132" s="833" t="s">
        <v>1758</v>
      </c>
      <c r="J132" s="833" t="s">
        <v>848</v>
      </c>
      <c r="K132" s="833" t="s">
        <v>1759</v>
      </c>
      <c r="L132" s="836">
        <v>1385.62</v>
      </c>
      <c r="M132" s="836">
        <v>5542.48</v>
      </c>
      <c r="N132" s="833">
        <v>4</v>
      </c>
      <c r="O132" s="837">
        <v>2.5</v>
      </c>
      <c r="P132" s="836">
        <v>5542.48</v>
      </c>
      <c r="Q132" s="838">
        <v>1</v>
      </c>
      <c r="R132" s="833">
        <v>4</v>
      </c>
      <c r="S132" s="838">
        <v>1</v>
      </c>
      <c r="T132" s="837">
        <v>2.5</v>
      </c>
      <c r="U132" s="839">
        <v>1</v>
      </c>
    </row>
    <row r="133" spans="1:21" ht="14.45" customHeight="1" x14ac:dyDescent="0.2">
      <c r="A133" s="832">
        <v>50</v>
      </c>
      <c r="B133" s="833" t="s">
        <v>2196</v>
      </c>
      <c r="C133" s="833" t="s">
        <v>2202</v>
      </c>
      <c r="D133" s="834" t="s">
        <v>3340</v>
      </c>
      <c r="E133" s="835" t="s">
        <v>2211</v>
      </c>
      <c r="F133" s="833" t="s">
        <v>2197</v>
      </c>
      <c r="G133" s="833" t="s">
        <v>2256</v>
      </c>
      <c r="H133" s="833" t="s">
        <v>625</v>
      </c>
      <c r="I133" s="833" t="s">
        <v>1766</v>
      </c>
      <c r="J133" s="833" t="s">
        <v>842</v>
      </c>
      <c r="K133" s="833" t="s">
        <v>1767</v>
      </c>
      <c r="L133" s="836">
        <v>736.33</v>
      </c>
      <c r="M133" s="836">
        <v>1472.66</v>
      </c>
      <c r="N133" s="833">
        <v>2</v>
      </c>
      <c r="O133" s="837">
        <v>1</v>
      </c>
      <c r="P133" s="836"/>
      <c r="Q133" s="838">
        <v>0</v>
      </c>
      <c r="R133" s="833"/>
      <c r="S133" s="838">
        <v>0</v>
      </c>
      <c r="T133" s="837"/>
      <c r="U133" s="839">
        <v>0</v>
      </c>
    </row>
    <row r="134" spans="1:21" ht="14.45" customHeight="1" x14ac:dyDescent="0.2">
      <c r="A134" s="832">
        <v>50</v>
      </c>
      <c r="B134" s="833" t="s">
        <v>2196</v>
      </c>
      <c r="C134" s="833" t="s">
        <v>2202</v>
      </c>
      <c r="D134" s="834" t="s">
        <v>3340</v>
      </c>
      <c r="E134" s="835" t="s">
        <v>2211</v>
      </c>
      <c r="F134" s="833" t="s">
        <v>2197</v>
      </c>
      <c r="G134" s="833" t="s">
        <v>2450</v>
      </c>
      <c r="H134" s="833" t="s">
        <v>625</v>
      </c>
      <c r="I134" s="833" t="s">
        <v>1828</v>
      </c>
      <c r="J134" s="833" t="s">
        <v>1829</v>
      </c>
      <c r="K134" s="833" t="s">
        <v>1830</v>
      </c>
      <c r="L134" s="836">
        <v>32.76</v>
      </c>
      <c r="M134" s="836">
        <v>98.28</v>
      </c>
      <c r="N134" s="833">
        <v>3</v>
      </c>
      <c r="O134" s="837">
        <v>1</v>
      </c>
      <c r="P134" s="836">
        <v>98.28</v>
      </c>
      <c r="Q134" s="838">
        <v>1</v>
      </c>
      <c r="R134" s="833">
        <v>3</v>
      </c>
      <c r="S134" s="838">
        <v>1</v>
      </c>
      <c r="T134" s="837">
        <v>1</v>
      </c>
      <c r="U134" s="839">
        <v>1</v>
      </c>
    </row>
    <row r="135" spans="1:21" ht="14.45" customHeight="1" x14ac:dyDescent="0.2">
      <c r="A135" s="832">
        <v>50</v>
      </c>
      <c r="B135" s="833" t="s">
        <v>2196</v>
      </c>
      <c r="C135" s="833" t="s">
        <v>2202</v>
      </c>
      <c r="D135" s="834" t="s">
        <v>3340</v>
      </c>
      <c r="E135" s="835" t="s">
        <v>2211</v>
      </c>
      <c r="F135" s="833" t="s">
        <v>2197</v>
      </c>
      <c r="G135" s="833" t="s">
        <v>2451</v>
      </c>
      <c r="H135" s="833" t="s">
        <v>625</v>
      </c>
      <c r="I135" s="833" t="s">
        <v>2452</v>
      </c>
      <c r="J135" s="833" t="s">
        <v>1839</v>
      </c>
      <c r="K135" s="833" t="s">
        <v>2453</v>
      </c>
      <c r="L135" s="836">
        <v>51.83</v>
      </c>
      <c r="M135" s="836">
        <v>103.66</v>
      </c>
      <c r="N135" s="833">
        <v>2</v>
      </c>
      <c r="O135" s="837">
        <v>2</v>
      </c>
      <c r="P135" s="836"/>
      <c r="Q135" s="838">
        <v>0</v>
      </c>
      <c r="R135" s="833"/>
      <c r="S135" s="838">
        <v>0</v>
      </c>
      <c r="T135" s="837"/>
      <c r="U135" s="839">
        <v>0</v>
      </c>
    </row>
    <row r="136" spans="1:21" ht="14.45" customHeight="1" x14ac:dyDescent="0.2">
      <c r="A136" s="832">
        <v>50</v>
      </c>
      <c r="B136" s="833" t="s">
        <v>2196</v>
      </c>
      <c r="C136" s="833" t="s">
        <v>2202</v>
      </c>
      <c r="D136" s="834" t="s">
        <v>3340</v>
      </c>
      <c r="E136" s="835" t="s">
        <v>2211</v>
      </c>
      <c r="F136" s="833" t="s">
        <v>2197</v>
      </c>
      <c r="G136" s="833" t="s">
        <v>2451</v>
      </c>
      <c r="H136" s="833" t="s">
        <v>625</v>
      </c>
      <c r="I136" s="833" t="s">
        <v>2454</v>
      </c>
      <c r="J136" s="833" t="s">
        <v>1839</v>
      </c>
      <c r="K136" s="833" t="s">
        <v>2455</v>
      </c>
      <c r="L136" s="836">
        <v>103.64</v>
      </c>
      <c r="M136" s="836">
        <v>103.64</v>
      </c>
      <c r="N136" s="833">
        <v>1</v>
      </c>
      <c r="O136" s="837">
        <v>0.5</v>
      </c>
      <c r="P136" s="836"/>
      <c r="Q136" s="838">
        <v>0</v>
      </c>
      <c r="R136" s="833"/>
      <c r="S136" s="838">
        <v>0</v>
      </c>
      <c r="T136" s="837"/>
      <c r="U136" s="839">
        <v>0</v>
      </c>
    </row>
    <row r="137" spans="1:21" ht="14.45" customHeight="1" x14ac:dyDescent="0.2">
      <c r="A137" s="832">
        <v>50</v>
      </c>
      <c r="B137" s="833" t="s">
        <v>2196</v>
      </c>
      <c r="C137" s="833" t="s">
        <v>2202</v>
      </c>
      <c r="D137" s="834" t="s">
        <v>3340</v>
      </c>
      <c r="E137" s="835" t="s">
        <v>2211</v>
      </c>
      <c r="F137" s="833" t="s">
        <v>2197</v>
      </c>
      <c r="G137" s="833" t="s">
        <v>2456</v>
      </c>
      <c r="H137" s="833" t="s">
        <v>587</v>
      </c>
      <c r="I137" s="833" t="s">
        <v>2457</v>
      </c>
      <c r="J137" s="833" t="s">
        <v>871</v>
      </c>
      <c r="K137" s="833" t="s">
        <v>2458</v>
      </c>
      <c r="L137" s="836">
        <v>103.67</v>
      </c>
      <c r="M137" s="836">
        <v>103.67</v>
      </c>
      <c r="N137" s="833">
        <v>1</v>
      </c>
      <c r="O137" s="837">
        <v>0.5</v>
      </c>
      <c r="P137" s="836">
        <v>103.67</v>
      </c>
      <c r="Q137" s="838">
        <v>1</v>
      </c>
      <c r="R137" s="833">
        <v>1</v>
      </c>
      <c r="S137" s="838">
        <v>1</v>
      </c>
      <c r="T137" s="837">
        <v>0.5</v>
      </c>
      <c r="U137" s="839">
        <v>1</v>
      </c>
    </row>
    <row r="138" spans="1:21" ht="14.45" customHeight="1" x14ac:dyDescent="0.2">
      <c r="A138" s="832">
        <v>50</v>
      </c>
      <c r="B138" s="833" t="s">
        <v>2196</v>
      </c>
      <c r="C138" s="833" t="s">
        <v>2202</v>
      </c>
      <c r="D138" s="834" t="s">
        <v>3340</v>
      </c>
      <c r="E138" s="835" t="s">
        <v>2211</v>
      </c>
      <c r="F138" s="833" t="s">
        <v>2197</v>
      </c>
      <c r="G138" s="833" t="s">
        <v>2236</v>
      </c>
      <c r="H138" s="833" t="s">
        <v>625</v>
      </c>
      <c r="I138" s="833" t="s">
        <v>1719</v>
      </c>
      <c r="J138" s="833" t="s">
        <v>1715</v>
      </c>
      <c r="K138" s="833" t="s">
        <v>1720</v>
      </c>
      <c r="L138" s="836">
        <v>32.25</v>
      </c>
      <c r="M138" s="836">
        <v>96.75</v>
      </c>
      <c r="N138" s="833">
        <v>3</v>
      </c>
      <c r="O138" s="837">
        <v>1.5</v>
      </c>
      <c r="P138" s="836">
        <v>64.5</v>
      </c>
      <c r="Q138" s="838">
        <v>0.66666666666666663</v>
      </c>
      <c r="R138" s="833">
        <v>2</v>
      </c>
      <c r="S138" s="838">
        <v>0.66666666666666663</v>
      </c>
      <c r="T138" s="837">
        <v>1</v>
      </c>
      <c r="U138" s="839">
        <v>0.66666666666666663</v>
      </c>
    </row>
    <row r="139" spans="1:21" ht="14.45" customHeight="1" x14ac:dyDescent="0.2">
      <c r="A139" s="832">
        <v>50</v>
      </c>
      <c r="B139" s="833" t="s">
        <v>2196</v>
      </c>
      <c r="C139" s="833" t="s">
        <v>2202</v>
      </c>
      <c r="D139" s="834" t="s">
        <v>3340</v>
      </c>
      <c r="E139" s="835" t="s">
        <v>2211</v>
      </c>
      <c r="F139" s="833" t="s">
        <v>2197</v>
      </c>
      <c r="G139" s="833" t="s">
        <v>2236</v>
      </c>
      <c r="H139" s="833" t="s">
        <v>625</v>
      </c>
      <c r="I139" s="833" t="s">
        <v>1721</v>
      </c>
      <c r="J139" s="833" t="s">
        <v>1715</v>
      </c>
      <c r="K139" s="833" t="s">
        <v>1722</v>
      </c>
      <c r="L139" s="836">
        <v>115.18</v>
      </c>
      <c r="M139" s="836">
        <v>230.36</v>
      </c>
      <c r="N139" s="833">
        <v>2</v>
      </c>
      <c r="O139" s="837">
        <v>1.5</v>
      </c>
      <c r="P139" s="836">
        <v>230.36</v>
      </c>
      <c r="Q139" s="838">
        <v>1</v>
      </c>
      <c r="R139" s="833">
        <v>2</v>
      </c>
      <c r="S139" s="838">
        <v>1</v>
      </c>
      <c r="T139" s="837">
        <v>1.5</v>
      </c>
      <c r="U139" s="839">
        <v>1</v>
      </c>
    </row>
    <row r="140" spans="1:21" ht="14.45" customHeight="1" x14ac:dyDescent="0.2">
      <c r="A140" s="832">
        <v>50</v>
      </c>
      <c r="B140" s="833" t="s">
        <v>2196</v>
      </c>
      <c r="C140" s="833" t="s">
        <v>2202</v>
      </c>
      <c r="D140" s="834" t="s">
        <v>3340</v>
      </c>
      <c r="E140" s="835" t="s">
        <v>2211</v>
      </c>
      <c r="F140" s="833" t="s">
        <v>2197</v>
      </c>
      <c r="G140" s="833" t="s">
        <v>2459</v>
      </c>
      <c r="H140" s="833" t="s">
        <v>587</v>
      </c>
      <c r="I140" s="833" t="s">
        <v>2460</v>
      </c>
      <c r="J140" s="833" t="s">
        <v>2461</v>
      </c>
      <c r="K140" s="833" t="s">
        <v>2462</v>
      </c>
      <c r="L140" s="836">
        <v>173.31</v>
      </c>
      <c r="M140" s="836">
        <v>1039.8600000000001</v>
      </c>
      <c r="N140" s="833">
        <v>6</v>
      </c>
      <c r="O140" s="837">
        <v>1.5</v>
      </c>
      <c r="P140" s="836"/>
      <c r="Q140" s="838">
        <v>0</v>
      </c>
      <c r="R140" s="833"/>
      <c r="S140" s="838">
        <v>0</v>
      </c>
      <c r="T140" s="837"/>
      <c r="U140" s="839">
        <v>0</v>
      </c>
    </row>
    <row r="141" spans="1:21" ht="14.45" customHeight="1" x14ac:dyDescent="0.2">
      <c r="A141" s="832">
        <v>50</v>
      </c>
      <c r="B141" s="833" t="s">
        <v>2196</v>
      </c>
      <c r="C141" s="833" t="s">
        <v>2202</v>
      </c>
      <c r="D141" s="834" t="s">
        <v>3340</v>
      </c>
      <c r="E141" s="835" t="s">
        <v>2211</v>
      </c>
      <c r="F141" s="833" t="s">
        <v>2197</v>
      </c>
      <c r="G141" s="833" t="s">
        <v>2242</v>
      </c>
      <c r="H141" s="833" t="s">
        <v>625</v>
      </c>
      <c r="I141" s="833" t="s">
        <v>2243</v>
      </c>
      <c r="J141" s="833" t="s">
        <v>1044</v>
      </c>
      <c r="K141" s="833" t="s">
        <v>1330</v>
      </c>
      <c r="L141" s="836">
        <v>47.7</v>
      </c>
      <c r="M141" s="836">
        <v>143.10000000000002</v>
      </c>
      <c r="N141" s="833">
        <v>3</v>
      </c>
      <c r="O141" s="837">
        <v>1.5</v>
      </c>
      <c r="P141" s="836">
        <v>143.10000000000002</v>
      </c>
      <c r="Q141" s="838">
        <v>1</v>
      </c>
      <c r="R141" s="833">
        <v>3</v>
      </c>
      <c r="S141" s="838">
        <v>1</v>
      </c>
      <c r="T141" s="837">
        <v>1.5</v>
      </c>
      <c r="U141" s="839">
        <v>1</v>
      </c>
    </row>
    <row r="142" spans="1:21" ht="14.45" customHeight="1" x14ac:dyDescent="0.2">
      <c r="A142" s="832">
        <v>50</v>
      </c>
      <c r="B142" s="833" t="s">
        <v>2196</v>
      </c>
      <c r="C142" s="833" t="s">
        <v>2202</v>
      </c>
      <c r="D142" s="834" t="s">
        <v>3340</v>
      </c>
      <c r="E142" s="835" t="s">
        <v>2211</v>
      </c>
      <c r="F142" s="833" t="s">
        <v>2197</v>
      </c>
      <c r="G142" s="833" t="s">
        <v>2242</v>
      </c>
      <c r="H142" s="833" t="s">
        <v>625</v>
      </c>
      <c r="I142" s="833" t="s">
        <v>1846</v>
      </c>
      <c r="J142" s="833" t="s">
        <v>1044</v>
      </c>
      <c r="K142" s="833" t="s">
        <v>1847</v>
      </c>
      <c r="L142" s="836">
        <v>143.09</v>
      </c>
      <c r="M142" s="836">
        <v>429.27</v>
      </c>
      <c r="N142" s="833">
        <v>3</v>
      </c>
      <c r="O142" s="837">
        <v>2.5</v>
      </c>
      <c r="P142" s="836">
        <v>143.09</v>
      </c>
      <c r="Q142" s="838">
        <v>0.33333333333333337</v>
      </c>
      <c r="R142" s="833">
        <v>1</v>
      </c>
      <c r="S142" s="838">
        <v>0.33333333333333331</v>
      </c>
      <c r="T142" s="837">
        <v>1</v>
      </c>
      <c r="U142" s="839">
        <v>0.4</v>
      </c>
    </row>
    <row r="143" spans="1:21" ht="14.45" customHeight="1" x14ac:dyDescent="0.2">
      <c r="A143" s="832">
        <v>50</v>
      </c>
      <c r="B143" s="833" t="s">
        <v>2196</v>
      </c>
      <c r="C143" s="833" t="s">
        <v>2202</v>
      </c>
      <c r="D143" s="834" t="s">
        <v>3340</v>
      </c>
      <c r="E143" s="835" t="s">
        <v>2211</v>
      </c>
      <c r="F143" s="833" t="s">
        <v>2197</v>
      </c>
      <c r="G143" s="833" t="s">
        <v>2242</v>
      </c>
      <c r="H143" s="833" t="s">
        <v>625</v>
      </c>
      <c r="I143" s="833" t="s">
        <v>1848</v>
      </c>
      <c r="J143" s="833" t="s">
        <v>1047</v>
      </c>
      <c r="K143" s="833" t="s">
        <v>1849</v>
      </c>
      <c r="L143" s="836">
        <v>286.18</v>
      </c>
      <c r="M143" s="836">
        <v>572.36</v>
      </c>
      <c r="N143" s="833">
        <v>2</v>
      </c>
      <c r="O143" s="837">
        <v>2</v>
      </c>
      <c r="P143" s="836"/>
      <c r="Q143" s="838">
        <v>0</v>
      </c>
      <c r="R143" s="833"/>
      <c r="S143" s="838">
        <v>0</v>
      </c>
      <c r="T143" s="837"/>
      <c r="U143" s="839">
        <v>0</v>
      </c>
    </row>
    <row r="144" spans="1:21" ht="14.45" customHeight="1" x14ac:dyDescent="0.2">
      <c r="A144" s="832">
        <v>50</v>
      </c>
      <c r="B144" s="833" t="s">
        <v>2196</v>
      </c>
      <c r="C144" s="833" t="s">
        <v>2202</v>
      </c>
      <c r="D144" s="834" t="s">
        <v>3340</v>
      </c>
      <c r="E144" s="835" t="s">
        <v>2211</v>
      </c>
      <c r="F144" s="833" t="s">
        <v>2197</v>
      </c>
      <c r="G144" s="833" t="s">
        <v>2463</v>
      </c>
      <c r="H144" s="833" t="s">
        <v>625</v>
      </c>
      <c r="I144" s="833" t="s">
        <v>2464</v>
      </c>
      <c r="J144" s="833" t="s">
        <v>1864</v>
      </c>
      <c r="K144" s="833" t="s">
        <v>2465</v>
      </c>
      <c r="L144" s="836">
        <v>117.46</v>
      </c>
      <c r="M144" s="836">
        <v>117.46</v>
      </c>
      <c r="N144" s="833">
        <v>1</v>
      </c>
      <c r="O144" s="837">
        <v>1</v>
      </c>
      <c r="P144" s="836">
        <v>117.46</v>
      </c>
      <c r="Q144" s="838">
        <v>1</v>
      </c>
      <c r="R144" s="833">
        <v>1</v>
      </c>
      <c r="S144" s="838">
        <v>1</v>
      </c>
      <c r="T144" s="837">
        <v>1</v>
      </c>
      <c r="U144" s="839">
        <v>1</v>
      </c>
    </row>
    <row r="145" spans="1:21" ht="14.45" customHeight="1" x14ac:dyDescent="0.2">
      <c r="A145" s="832">
        <v>50</v>
      </c>
      <c r="B145" s="833" t="s">
        <v>2196</v>
      </c>
      <c r="C145" s="833" t="s">
        <v>2202</v>
      </c>
      <c r="D145" s="834" t="s">
        <v>3340</v>
      </c>
      <c r="E145" s="835" t="s">
        <v>2211</v>
      </c>
      <c r="F145" s="833" t="s">
        <v>2197</v>
      </c>
      <c r="G145" s="833" t="s">
        <v>2463</v>
      </c>
      <c r="H145" s="833" t="s">
        <v>625</v>
      </c>
      <c r="I145" s="833" t="s">
        <v>2466</v>
      </c>
      <c r="J145" s="833" t="s">
        <v>1864</v>
      </c>
      <c r="K145" s="833" t="s">
        <v>2467</v>
      </c>
      <c r="L145" s="836">
        <v>234.91</v>
      </c>
      <c r="M145" s="836">
        <v>469.82</v>
      </c>
      <c r="N145" s="833">
        <v>2</v>
      </c>
      <c r="O145" s="837">
        <v>1</v>
      </c>
      <c r="P145" s="836">
        <v>469.82</v>
      </c>
      <c r="Q145" s="838">
        <v>1</v>
      </c>
      <c r="R145" s="833">
        <v>2</v>
      </c>
      <c r="S145" s="838">
        <v>1</v>
      </c>
      <c r="T145" s="837">
        <v>1</v>
      </c>
      <c r="U145" s="839">
        <v>1</v>
      </c>
    </row>
    <row r="146" spans="1:21" ht="14.45" customHeight="1" x14ac:dyDescent="0.2">
      <c r="A146" s="832">
        <v>50</v>
      </c>
      <c r="B146" s="833" t="s">
        <v>2196</v>
      </c>
      <c r="C146" s="833" t="s">
        <v>2202</v>
      </c>
      <c r="D146" s="834" t="s">
        <v>3340</v>
      </c>
      <c r="E146" s="835" t="s">
        <v>2211</v>
      </c>
      <c r="F146" s="833" t="s">
        <v>2197</v>
      </c>
      <c r="G146" s="833" t="s">
        <v>2468</v>
      </c>
      <c r="H146" s="833" t="s">
        <v>587</v>
      </c>
      <c r="I146" s="833" t="s">
        <v>2469</v>
      </c>
      <c r="J146" s="833" t="s">
        <v>2470</v>
      </c>
      <c r="K146" s="833" t="s">
        <v>2471</v>
      </c>
      <c r="L146" s="836">
        <v>72.88</v>
      </c>
      <c r="M146" s="836">
        <v>72.88</v>
      </c>
      <c r="N146" s="833">
        <v>1</v>
      </c>
      <c r="O146" s="837">
        <v>1</v>
      </c>
      <c r="P146" s="836">
        <v>72.88</v>
      </c>
      <c r="Q146" s="838">
        <v>1</v>
      </c>
      <c r="R146" s="833">
        <v>1</v>
      </c>
      <c r="S146" s="838">
        <v>1</v>
      </c>
      <c r="T146" s="837">
        <v>1</v>
      </c>
      <c r="U146" s="839">
        <v>1</v>
      </c>
    </row>
    <row r="147" spans="1:21" ht="14.45" customHeight="1" x14ac:dyDescent="0.2">
      <c r="A147" s="832">
        <v>50</v>
      </c>
      <c r="B147" s="833" t="s">
        <v>2196</v>
      </c>
      <c r="C147" s="833" t="s">
        <v>2202</v>
      </c>
      <c r="D147" s="834" t="s">
        <v>3340</v>
      </c>
      <c r="E147" s="835" t="s">
        <v>2211</v>
      </c>
      <c r="F147" s="833" t="s">
        <v>2197</v>
      </c>
      <c r="G147" s="833" t="s">
        <v>2468</v>
      </c>
      <c r="H147" s="833" t="s">
        <v>587</v>
      </c>
      <c r="I147" s="833" t="s">
        <v>2472</v>
      </c>
      <c r="J147" s="833" t="s">
        <v>2470</v>
      </c>
      <c r="K147" s="833" t="s">
        <v>2473</v>
      </c>
      <c r="L147" s="836">
        <v>218.62</v>
      </c>
      <c r="M147" s="836">
        <v>1093.0999999999999</v>
      </c>
      <c r="N147" s="833">
        <v>5</v>
      </c>
      <c r="O147" s="837">
        <v>3</v>
      </c>
      <c r="P147" s="836">
        <v>874.48</v>
      </c>
      <c r="Q147" s="838">
        <v>0.8</v>
      </c>
      <c r="R147" s="833">
        <v>4</v>
      </c>
      <c r="S147" s="838">
        <v>0.8</v>
      </c>
      <c r="T147" s="837">
        <v>2</v>
      </c>
      <c r="U147" s="839">
        <v>0.66666666666666663</v>
      </c>
    </row>
    <row r="148" spans="1:21" ht="14.45" customHeight="1" x14ac:dyDescent="0.2">
      <c r="A148" s="832">
        <v>50</v>
      </c>
      <c r="B148" s="833" t="s">
        <v>2196</v>
      </c>
      <c r="C148" s="833" t="s">
        <v>2202</v>
      </c>
      <c r="D148" s="834" t="s">
        <v>3340</v>
      </c>
      <c r="E148" s="835" t="s">
        <v>2211</v>
      </c>
      <c r="F148" s="833" t="s">
        <v>2197</v>
      </c>
      <c r="G148" s="833" t="s">
        <v>2468</v>
      </c>
      <c r="H148" s="833" t="s">
        <v>587</v>
      </c>
      <c r="I148" s="833" t="s">
        <v>2474</v>
      </c>
      <c r="J148" s="833" t="s">
        <v>2470</v>
      </c>
      <c r="K148" s="833" t="s">
        <v>2475</v>
      </c>
      <c r="L148" s="836">
        <v>145.72999999999999</v>
      </c>
      <c r="M148" s="836">
        <v>145.72999999999999</v>
      </c>
      <c r="N148" s="833">
        <v>1</v>
      </c>
      <c r="O148" s="837">
        <v>0.5</v>
      </c>
      <c r="P148" s="836">
        <v>145.72999999999999</v>
      </c>
      <c r="Q148" s="838">
        <v>1</v>
      </c>
      <c r="R148" s="833">
        <v>1</v>
      </c>
      <c r="S148" s="838">
        <v>1</v>
      </c>
      <c r="T148" s="837">
        <v>0.5</v>
      </c>
      <c r="U148" s="839">
        <v>1</v>
      </c>
    </row>
    <row r="149" spans="1:21" ht="14.45" customHeight="1" x14ac:dyDescent="0.2">
      <c r="A149" s="832">
        <v>50</v>
      </c>
      <c r="B149" s="833" t="s">
        <v>2196</v>
      </c>
      <c r="C149" s="833" t="s">
        <v>2202</v>
      </c>
      <c r="D149" s="834" t="s">
        <v>3340</v>
      </c>
      <c r="E149" s="835" t="s">
        <v>2211</v>
      </c>
      <c r="F149" s="833" t="s">
        <v>2197</v>
      </c>
      <c r="G149" s="833" t="s">
        <v>2468</v>
      </c>
      <c r="H149" s="833" t="s">
        <v>587</v>
      </c>
      <c r="I149" s="833" t="s">
        <v>2476</v>
      </c>
      <c r="J149" s="833" t="s">
        <v>2470</v>
      </c>
      <c r="K149" s="833" t="s">
        <v>2477</v>
      </c>
      <c r="L149" s="836">
        <v>437.23</v>
      </c>
      <c r="M149" s="836">
        <v>437.23</v>
      </c>
      <c r="N149" s="833">
        <v>1</v>
      </c>
      <c r="O149" s="837">
        <v>0.5</v>
      </c>
      <c r="P149" s="836"/>
      <c r="Q149" s="838">
        <v>0</v>
      </c>
      <c r="R149" s="833"/>
      <c r="S149" s="838">
        <v>0</v>
      </c>
      <c r="T149" s="837"/>
      <c r="U149" s="839">
        <v>0</v>
      </c>
    </row>
    <row r="150" spans="1:21" ht="14.45" customHeight="1" x14ac:dyDescent="0.2">
      <c r="A150" s="832">
        <v>50</v>
      </c>
      <c r="B150" s="833" t="s">
        <v>2196</v>
      </c>
      <c r="C150" s="833" t="s">
        <v>2202</v>
      </c>
      <c r="D150" s="834" t="s">
        <v>3340</v>
      </c>
      <c r="E150" s="835" t="s">
        <v>2211</v>
      </c>
      <c r="F150" s="833" t="s">
        <v>2197</v>
      </c>
      <c r="G150" s="833" t="s">
        <v>2478</v>
      </c>
      <c r="H150" s="833" t="s">
        <v>625</v>
      </c>
      <c r="I150" s="833" t="s">
        <v>2479</v>
      </c>
      <c r="J150" s="833" t="s">
        <v>2480</v>
      </c>
      <c r="K150" s="833" t="s">
        <v>2481</v>
      </c>
      <c r="L150" s="836">
        <v>320.20999999999998</v>
      </c>
      <c r="M150" s="836">
        <v>1280.8399999999999</v>
      </c>
      <c r="N150" s="833">
        <v>4</v>
      </c>
      <c r="O150" s="837">
        <v>1.5</v>
      </c>
      <c r="P150" s="836">
        <v>1280.8399999999999</v>
      </c>
      <c r="Q150" s="838">
        <v>1</v>
      </c>
      <c r="R150" s="833">
        <v>4</v>
      </c>
      <c r="S150" s="838">
        <v>1</v>
      </c>
      <c r="T150" s="837">
        <v>1.5</v>
      </c>
      <c r="U150" s="839">
        <v>1</v>
      </c>
    </row>
    <row r="151" spans="1:21" ht="14.45" customHeight="1" x14ac:dyDescent="0.2">
      <c r="A151" s="832">
        <v>50</v>
      </c>
      <c r="B151" s="833" t="s">
        <v>2196</v>
      </c>
      <c r="C151" s="833" t="s">
        <v>2202</v>
      </c>
      <c r="D151" s="834" t="s">
        <v>3340</v>
      </c>
      <c r="E151" s="835" t="s">
        <v>2211</v>
      </c>
      <c r="F151" s="833" t="s">
        <v>2197</v>
      </c>
      <c r="G151" s="833" t="s">
        <v>2478</v>
      </c>
      <c r="H151" s="833" t="s">
        <v>625</v>
      </c>
      <c r="I151" s="833" t="s">
        <v>2482</v>
      </c>
      <c r="J151" s="833" t="s">
        <v>2480</v>
      </c>
      <c r="K151" s="833" t="s">
        <v>2483</v>
      </c>
      <c r="L151" s="836">
        <v>160.1</v>
      </c>
      <c r="M151" s="836">
        <v>160.1</v>
      </c>
      <c r="N151" s="833">
        <v>1</v>
      </c>
      <c r="O151" s="837">
        <v>0.5</v>
      </c>
      <c r="P151" s="836">
        <v>160.1</v>
      </c>
      <c r="Q151" s="838">
        <v>1</v>
      </c>
      <c r="R151" s="833">
        <v>1</v>
      </c>
      <c r="S151" s="838">
        <v>1</v>
      </c>
      <c r="T151" s="837">
        <v>0.5</v>
      </c>
      <c r="U151" s="839">
        <v>1</v>
      </c>
    </row>
    <row r="152" spans="1:21" ht="14.45" customHeight="1" x14ac:dyDescent="0.2">
      <c r="A152" s="832">
        <v>50</v>
      </c>
      <c r="B152" s="833" t="s">
        <v>2196</v>
      </c>
      <c r="C152" s="833" t="s">
        <v>2202</v>
      </c>
      <c r="D152" s="834" t="s">
        <v>3340</v>
      </c>
      <c r="E152" s="835" t="s">
        <v>2211</v>
      </c>
      <c r="F152" s="833" t="s">
        <v>2197</v>
      </c>
      <c r="G152" s="833" t="s">
        <v>2234</v>
      </c>
      <c r="H152" s="833" t="s">
        <v>625</v>
      </c>
      <c r="I152" s="833" t="s">
        <v>2484</v>
      </c>
      <c r="J152" s="833" t="s">
        <v>1852</v>
      </c>
      <c r="K152" s="833" t="s">
        <v>2453</v>
      </c>
      <c r="L152" s="836">
        <v>317.98</v>
      </c>
      <c r="M152" s="836">
        <v>953.94</v>
      </c>
      <c r="N152" s="833">
        <v>3</v>
      </c>
      <c r="O152" s="837">
        <v>2</v>
      </c>
      <c r="P152" s="836">
        <v>317.98</v>
      </c>
      <c r="Q152" s="838">
        <v>0.33333333333333331</v>
      </c>
      <c r="R152" s="833">
        <v>1</v>
      </c>
      <c r="S152" s="838">
        <v>0.33333333333333331</v>
      </c>
      <c r="T152" s="837">
        <v>0.5</v>
      </c>
      <c r="U152" s="839">
        <v>0.25</v>
      </c>
    </row>
    <row r="153" spans="1:21" ht="14.45" customHeight="1" x14ac:dyDescent="0.2">
      <c r="A153" s="832">
        <v>50</v>
      </c>
      <c r="B153" s="833" t="s">
        <v>2196</v>
      </c>
      <c r="C153" s="833" t="s">
        <v>2202</v>
      </c>
      <c r="D153" s="834" t="s">
        <v>3340</v>
      </c>
      <c r="E153" s="835" t="s">
        <v>2211</v>
      </c>
      <c r="F153" s="833" t="s">
        <v>2197</v>
      </c>
      <c r="G153" s="833" t="s">
        <v>2234</v>
      </c>
      <c r="H153" s="833" t="s">
        <v>625</v>
      </c>
      <c r="I153" s="833" t="s">
        <v>1854</v>
      </c>
      <c r="J153" s="833" t="s">
        <v>1852</v>
      </c>
      <c r="K153" s="833" t="s">
        <v>1855</v>
      </c>
      <c r="L153" s="836">
        <v>15.9</v>
      </c>
      <c r="M153" s="836">
        <v>95.4</v>
      </c>
      <c r="N153" s="833">
        <v>6</v>
      </c>
      <c r="O153" s="837">
        <v>1</v>
      </c>
      <c r="P153" s="836">
        <v>15.9</v>
      </c>
      <c r="Q153" s="838">
        <v>0.16666666666666666</v>
      </c>
      <c r="R153" s="833">
        <v>1</v>
      </c>
      <c r="S153" s="838">
        <v>0.16666666666666666</v>
      </c>
      <c r="T153" s="837">
        <v>0.5</v>
      </c>
      <c r="U153" s="839">
        <v>0.5</v>
      </c>
    </row>
    <row r="154" spans="1:21" ht="14.45" customHeight="1" x14ac:dyDescent="0.2">
      <c r="A154" s="832">
        <v>50</v>
      </c>
      <c r="B154" s="833" t="s">
        <v>2196</v>
      </c>
      <c r="C154" s="833" t="s">
        <v>2202</v>
      </c>
      <c r="D154" s="834" t="s">
        <v>3340</v>
      </c>
      <c r="E154" s="835" t="s">
        <v>2211</v>
      </c>
      <c r="F154" s="833" t="s">
        <v>2197</v>
      </c>
      <c r="G154" s="833" t="s">
        <v>2234</v>
      </c>
      <c r="H154" s="833" t="s">
        <v>625</v>
      </c>
      <c r="I154" s="833" t="s">
        <v>1856</v>
      </c>
      <c r="J154" s="833" t="s">
        <v>1852</v>
      </c>
      <c r="K154" s="833" t="s">
        <v>1857</v>
      </c>
      <c r="L154" s="836">
        <v>47.7</v>
      </c>
      <c r="M154" s="836">
        <v>47.7</v>
      </c>
      <c r="N154" s="833">
        <v>1</v>
      </c>
      <c r="O154" s="837">
        <v>0.5</v>
      </c>
      <c r="P154" s="836">
        <v>47.7</v>
      </c>
      <c r="Q154" s="838">
        <v>1</v>
      </c>
      <c r="R154" s="833">
        <v>1</v>
      </c>
      <c r="S154" s="838">
        <v>1</v>
      </c>
      <c r="T154" s="837">
        <v>0.5</v>
      </c>
      <c r="U154" s="839">
        <v>1</v>
      </c>
    </row>
    <row r="155" spans="1:21" ht="14.45" customHeight="1" x14ac:dyDescent="0.2">
      <c r="A155" s="832">
        <v>50</v>
      </c>
      <c r="B155" s="833" t="s">
        <v>2196</v>
      </c>
      <c r="C155" s="833" t="s">
        <v>2202</v>
      </c>
      <c r="D155" s="834" t="s">
        <v>3340</v>
      </c>
      <c r="E155" s="835" t="s">
        <v>2211</v>
      </c>
      <c r="F155" s="833" t="s">
        <v>2197</v>
      </c>
      <c r="G155" s="833" t="s">
        <v>2234</v>
      </c>
      <c r="H155" s="833" t="s">
        <v>625</v>
      </c>
      <c r="I155" s="833" t="s">
        <v>2485</v>
      </c>
      <c r="J155" s="833" t="s">
        <v>1852</v>
      </c>
      <c r="K155" s="833" t="s">
        <v>2299</v>
      </c>
      <c r="L155" s="836">
        <v>158.99</v>
      </c>
      <c r="M155" s="836">
        <v>158.99</v>
      </c>
      <c r="N155" s="833">
        <v>1</v>
      </c>
      <c r="O155" s="837">
        <v>1</v>
      </c>
      <c r="P155" s="836">
        <v>158.99</v>
      </c>
      <c r="Q155" s="838">
        <v>1</v>
      </c>
      <c r="R155" s="833">
        <v>1</v>
      </c>
      <c r="S155" s="838">
        <v>1</v>
      </c>
      <c r="T155" s="837">
        <v>1</v>
      </c>
      <c r="U155" s="839">
        <v>1</v>
      </c>
    </row>
    <row r="156" spans="1:21" ht="14.45" customHeight="1" x14ac:dyDescent="0.2">
      <c r="A156" s="832">
        <v>50</v>
      </c>
      <c r="B156" s="833" t="s">
        <v>2196</v>
      </c>
      <c r="C156" s="833" t="s">
        <v>2202</v>
      </c>
      <c r="D156" s="834" t="s">
        <v>3340</v>
      </c>
      <c r="E156" s="835" t="s">
        <v>2211</v>
      </c>
      <c r="F156" s="833" t="s">
        <v>2197</v>
      </c>
      <c r="G156" s="833" t="s">
        <v>2229</v>
      </c>
      <c r="H156" s="833" t="s">
        <v>587</v>
      </c>
      <c r="I156" s="833" t="s">
        <v>2486</v>
      </c>
      <c r="J156" s="833" t="s">
        <v>2487</v>
      </c>
      <c r="K156" s="833" t="s">
        <v>2231</v>
      </c>
      <c r="L156" s="836">
        <v>105.44</v>
      </c>
      <c r="M156" s="836">
        <v>105.44</v>
      </c>
      <c r="N156" s="833">
        <v>1</v>
      </c>
      <c r="O156" s="837">
        <v>0.5</v>
      </c>
      <c r="P156" s="836">
        <v>105.44</v>
      </c>
      <c r="Q156" s="838">
        <v>1</v>
      </c>
      <c r="R156" s="833">
        <v>1</v>
      </c>
      <c r="S156" s="838">
        <v>1</v>
      </c>
      <c r="T156" s="837">
        <v>0.5</v>
      </c>
      <c r="U156" s="839">
        <v>1</v>
      </c>
    </row>
    <row r="157" spans="1:21" ht="14.45" customHeight="1" x14ac:dyDescent="0.2">
      <c r="A157" s="832">
        <v>50</v>
      </c>
      <c r="B157" s="833" t="s">
        <v>2196</v>
      </c>
      <c r="C157" s="833" t="s">
        <v>2202</v>
      </c>
      <c r="D157" s="834" t="s">
        <v>3340</v>
      </c>
      <c r="E157" s="835" t="s">
        <v>2211</v>
      </c>
      <c r="F157" s="833" t="s">
        <v>2197</v>
      </c>
      <c r="G157" s="833" t="s">
        <v>2488</v>
      </c>
      <c r="H157" s="833" t="s">
        <v>587</v>
      </c>
      <c r="I157" s="833" t="s">
        <v>2489</v>
      </c>
      <c r="J157" s="833" t="s">
        <v>2490</v>
      </c>
      <c r="K157" s="833" t="s">
        <v>2491</v>
      </c>
      <c r="L157" s="836">
        <v>6177.8</v>
      </c>
      <c r="M157" s="836">
        <v>67955.800000000017</v>
      </c>
      <c r="N157" s="833">
        <v>11</v>
      </c>
      <c r="O157" s="837">
        <v>6.5</v>
      </c>
      <c r="P157" s="836">
        <v>61778.000000000015</v>
      </c>
      <c r="Q157" s="838">
        <v>0.90909090909090906</v>
      </c>
      <c r="R157" s="833">
        <v>10</v>
      </c>
      <c r="S157" s="838">
        <v>0.90909090909090906</v>
      </c>
      <c r="T157" s="837">
        <v>5.5</v>
      </c>
      <c r="U157" s="839">
        <v>0.84615384615384615</v>
      </c>
    </row>
    <row r="158" spans="1:21" ht="14.45" customHeight="1" x14ac:dyDescent="0.2">
      <c r="A158" s="832">
        <v>50</v>
      </c>
      <c r="B158" s="833" t="s">
        <v>2196</v>
      </c>
      <c r="C158" s="833" t="s">
        <v>2202</v>
      </c>
      <c r="D158" s="834" t="s">
        <v>3340</v>
      </c>
      <c r="E158" s="835" t="s">
        <v>2211</v>
      </c>
      <c r="F158" s="833" t="s">
        <v>2197</v>
      </c>
      <c r="G158" s="833" t="s">
        <v>2492</v>
      </c>
      <c r="H158" s="833" t="s">
        <v>625</v>
      </c>
      <c r="I158" s="833" t="s">
        <v>2493</v>
      </c>
      <c r="J158" s="833" t="s">
        <v>1902</v>
      </c>
      <c r="K158" s="833" t="s">
        <v>2239</v>
      </c>
      <c r="L158" s="836">
        <v>220.53</v>
      </c>
      <c r="M158" s="836">
        <v>1102.6500000000001</v>
      </c>
      <c r="N158" s="833">
        <v>5</v>
      </c>
      <c r="O158" s="837">
        <v>2</v>
      </c>
      <c r="P158" s="836">
        <v>220.53</v>
      </c>
      <c r="Q158" s="838">
        <v>0.19999999999999998</v>
      </c>
      <c r="R158" s="833">
        <v>1</v>
      </c>
      <c r="S158" s="838">
        <v>0.2</v>
      </c>
      <c r="T158" s="837">
        <v>0.5</v>
      </c>
      <c r="U158" s="839">
        <v>0.25</v>
      </c>
    </row>
    <row r="159" spans="1:21" ht="14.45" customHeight="1" x14ac:dyDescent="0.2">
      <c r="A159" s="832">
        <v>50</v>
      </c>
      <c r="B159" s="833" t="s">
        <v>2196</v>
      </c>
      <c r="C159" s="833" t="s">
        <v>2202</v>
      </c>
      <c r="D159" s="834" t="s">
        <v>3340</v>
      </c>
      <c r="E159" s="835" t="s">
        <v>2211</v>
      </c>
      <c r="F159" s="833" t="s">
        <v>2197</v>
      </c>
      <c r="G159" s="833" t="s">
        <v>2293</v>
      </c>
      <c r="H159" s="833" t="s">
        <v>587</v>
      </c>
      <c r="I159" s="833" t="s">
        <v>2294</v>
      </c>
      <c r="J159" s="833" t="s">
        <v>1083</v>
      </c>
      <c r="K159" s="833" t="s">
        <v>2295</v>
      </c>
      <c r="L159" s="836">
        <v>128.69999999999999</v>
      </c>
      <c r="M159" s="836">
        <v>128.69999999999999</v>
      </c>
      <c r="N159" s="833">
        <v>1</v>
      </c>
      <c r="O159" s="837">
        <v>1</v>
      </c>
      <c r="P159" s="836"/>
      <c r="Q159" s="838">
        <v>0</v>
      </c>
      <c r="R159" s="833"/>
      <c r="S159" s="838">
        <v>0</v>
      </c>
      <c r="T159" s="837"/>
      <c r="U159" s="839">
        <v>0</v>
      </c>
    </row>
    <row r="160" spans="1:21" ht="14.45" customHeight="1" x14ac:dyDescent="0.2">
      <c r="A160" s="832">
        <v>50</v>
      </c>
      <c r="B160" s="833" t="s">
        <v>2196</v>
      </c>
      <c r="C160" s="833" t="s">
        <v>2202</v>
      </c>
      <c r="D160" s="834" t="s">
        <v>3340</v>
      </c>
      <c r="E160" s="835" t="s">
        <v>2211</v>
      </c>
      <c r="F160" s="833" t="s">
        <v>2197</v>
      </c>
      <c r="G160" s="833" t="s">
        <v>2494</v>
      </c>
      <c r="H160" s="833" t="s">
        <v>587</v>
      </c>
      <c r="I160" s="833" t="s">
        <v>2495</v>
      </c>
      <c r="J160" s="833" t="s">
        <v>2496</v>
      </c>
      <c r="K160" s="833" t="s">
        <v>2320</v>
      </c>
      <c r="L160" s="836">
        <v>77.66</v>
      </c>
      <c r="M160" s="836">
        <v>232.98</v>
      </c>
      <c r="N160" s="833">
        <v>3</v>
      </c>
      <c r="O160" s="837">
        <v>1.5</v>
      </c>
      <c r="P160" s="836"/>
      <c r="Q160" s="838">
        <v>0</v>
      </c>
      <c r="R160" s="833"/>
      <c r="S160" s="838">
        <v>0</v>
      </c>
      <c r="T160" s="837"/>
      <c r="U160" s="839">
        <v>0</v>
      </c>
    </row>
    <row r="161" spans="1:21" ht="14.45" customHeight="1" x14ac:dyDescent="0.2">
      <c r="A161" s="832">
        <v>50</v>
      </c>
      <c r="B161" s="833" t="s">
        <v>2196</v>
      </c>
      <c r="C161" s="833" t="s">
        <v>2202</v>
      </c>
      <c r="D161" s="834" t="s">
        <v>3340</v>
      </c>
      <c r="E161" s="835" t="s">
        <v>2211</v>
      </c>
      <c r="F161" s="833" t="s">
        <v>2197</v>
      </c>
      <c r="G161" s="833" t="s">
        <v>2244</v>
      </c>
      <c r="H161" s="833" t="s">
        <v>587</v>
      </c>
      <c r="I161" s="833" t="s">
        <v>2497</v>
      </c>
      <c r="J161" s="833" t="s">
        <v>1154</v>
      </c>
      <c r="K161" s="833" t="s">
        <v>2403</v>
      </c>
      <c r="L161" s="836">
        <v>210.38</v>
      </c>
      <c r="M161" s="836">
        <v>210.38</v>
      </c>
      <c r="N161" s="833">
        <v>1</v>
      </c>
      <c r="O161" s="837">
        <v>0.5</v>
      </c>
      <c r="P161" s="836">
        <v>210.38</v>
      </c>
      <c r="Q161" s="838">
        <v>1</v>
      </c>
      <c r="R161" s="833">
        <v>1</v>
      </c>
      <c r="S161" s="838">
        <v>1</v>
      </c>
      <c r="T161" s="837">
        <v>0.5</v>
      </c>
      <c r="U161" s="839">
        <v>1</v>
      </c>
    </row>
    <row r="162" spans="1:21" ht="14.45" customHeight="1" x14ac:dyDescent="0.2">
      <c r="A162" s="832">
        <v>50</v>
      </c>
      <c r="B162" s="833" t="s">
        <v>2196</v>
      </c>
      <c r="C162" s="833" t="s">
        <v>2202</v>
      </c>
      <c r="D162" s="834" t="s">
        <v>3340</v>
      </c>
      <c r="E162" s="835" t="s">
        <v>2211</v>
      </c>
      <c r="F162" s="833" t="s">
        <v>2197</v>
      </c>
      <c r="G162" s="833" t="s">
        <v>2244</v>
      </c>
      <c r="H162" s="833" t="s">
        <v>587</v>
      </c>
      <c r="I162" s="833" t="s">
        <v>2245</v>
      </c>
      <c r="J162" s="833" t="s">
        <v>1154</v>
      </c>
      <c r="K162" s="833" t="s">
        <v>2246</v>
      </c>
      <c r="L162" s="836">
        <v>42.08</v>
      </c>
      <c r="M162" s="836">
        <v>168.32</v>
      </c>
      <c r="N162" s="833">
        <v>4</v>
      </c>
      <c r="O162" s="837">
        <v>2</v>
      </c>
      <c r="P162" s="836">
        <v>126.24</v>
      </c>
      <c r="Q162" s="838">
        <v>0.75</v>
      </c>
      <c r="R162" s="833">
        <v>3</v>
      </c>
      <c r="S162" s="838">
        <v>0.75</v>
      </c>
      <c r="T162" s="837">
        <v>1.5</v>
      </c>
      <c r="U162" s="839">
        <v>0.75</v>
      </c>
    </row>
    <row r="163" spans="1:21" ht="14.45" customHeight="1" x14ac:dyDescent="0.2">
      <c r="A163" s="832">
        <v>50</v>
      </c>
      <c r="B163" s="833" t="s">
        <v>2196</v>
      </c>
      <c r="C163" s="833" t="s">
        <v>2202</v>
      </c>
      <c r="D163" s="834" t="s">
        <v>3340</v>
      </c>
      <c r="E163" s="835" t="s">
        <v>2211</v>
      </c>
      <c r="F163" s="833" t="s">
        <v>2197</v>
      </c>
      <c r="G163" s="833" t="s">
        <v>2247</v>
      </c>
      <c r="H163" s="833" t="s">
        <v>587</v>
      </c>
      <c r="I163" s="833" t="s">
        <v>2248</v>
      </c>
      <c r="J163" s="833" t="s">
        <v>1285</v>
      </c>
      <c r="K163" s="833" t="s">
        <v>2249</v>
      </c>
      <c r="L163" s="836">
        <v>219.37</v>
      </c>
      <c r="M163" s="836">
        <v>877.48</v>
      </c>
      <c r="N163" s="833">
        <v>4</v>
      </c>
      <c r="O163" s="837">
        <v>2</v>
      </c>
      <c r="P163" s="836">
        <v>877.48</v>
      </c>
      <c r="Q163" s="838">
        <v>1</v>
      </c>
      <c r="R163" s="833">
        <v>4</v>
      </c>
      <c r="S163" s="838">
        <v>1</v>
      </c>
      <c r="T163" s="837">
        <v>2</v>
      </c>
      <c r="U163" s="839">
        <v>1</v>
      </c>
    </row>
    <row r="164" spans="1:21" ht="14.45" customHeight="1" x14ac:dyDescent="0.2">
      <c r="A164" s="832">
        <v>50</v>
      </c>
      <c r="B164" s="833" t="s">
        <v>2196</v>
      </c>
      <c r="C164" s="833" t="s">
        <v>2202</v>
      </c>
      <c r="D164" s="834" t="s">
        <v>3340</v>
      </c>
      <c r="E164" s="835" t="s">
        <v>2211</v>
      </c>
      <c r="F164" s="833" t="s">
        <v>2197</v>
      </c>
      <c r="G164" s="833" t="s">
        <v>2250</v>
      </c>
      <c r="H164" s="833" t="s">
        <v>625</v>
      </c>
      <c r="I164" s="833" t="s">
        <v>1908</v>
      </c>
      <c r="J164" s="833" t="s">
        <v>840</v>
      </c>
      <c r="K164" s="833" t="s">
        <v>1909</v>
      </c>
      <c r="L164" s="836">
        <v>300.31</v>
      </c>
      <c r="M164" s="836">
        <v>600.62</v>
      </c>
      <c r="N164" s="833">
        <v>2</v>
      </c>
      <c r="O164" s="837">
        <v>1</v>
      </c>
      <c r="P164" s="836">
        <v>600.62</v>
      </c>
      <c r="Q164" s="838">
        <v>1</v>
      </c>
      <c r="R164" s="833">
        <v>2</v>
      </c>
      <c r="S164" s="838">
        <v>1</v>
      </c>
      <c r="T164" s="837">
        <v>1</v>
      </c>
      <c r="U164" s="839">
        <v>1</v>
      </c>
    </row>
    <row r="165" spans="1:21" ht="14.45" customHeight="1" x14ac:dyDescent="0.2">
      <c r="A165" s="832">
        <v>50</v>
      </c>
      <c r="B165" s="833" t="s">
        <v>2196</v>
      </c>
      <c r="C165" s="833" t="s">
        <v>2202</v>
      </c>
      <c r="D165" s="834" t="s">
        <v>3340</v>
      </c>
      <c r="E165" s="835" t="s">
        <v>2211</v>
      </c>
      <c r="F165" s="833" t="s">
        <v>2197</v>
      </c>
      <c r="G165" s="833" t="s">
        <v>2498</v>
      </c>
      <c r="H165" s="833" t="s">
        <v>587</v>
      </c>
      <c r="I165" s="833" t="s">
        <v>2499</v>
      </c>
      <c r="J165" s="833" t="s">
        <v>2500</v>
      </c>
      <c r="K165" s="833" t="s">
        <v>2501</v>
      </c>
      <c r="L165" s="836">
        <v>36.909999999999997</v>
      </c>
      <c r="M165" s="836">
        <v>110.72999999999999</v>
      </c>
      <c r="N165" s="833">
        <v>3</v>
      </c>
      <c r="O165" s="837">
        <v>1</v>
      </c>
      <c r="P165" s="836"/>
      <c r="Q165" s="838">
        <v>0</v>
      </c>
      <c r="R165" s="833"/>
      <c r="S165" s="838">
        <v>0</v>
      </c>
      <c r="T165" s="837"/>
      <c r="U165" s="839">
        <v>0</v>
      </c>
    </row>
    <row r="166" spans="1:21" ht="14.45" customHeight="1" x14ac:dyDescent="0.2">
      <c r="A166" s="832">
        <v>50</v>
      </c>
      <c r="B166" s="833" t="s">
        <v>2196</v>
      </c>
      <c r="C166" s="833" t="s">
        <v>2202</v>
      </c>
      <c r="D166" s="834" t="s">
        <v>3340</v>
      </c>
      <c r="E166" s="835" t="s">
        <v>2211</v>
      </c>
      <c r="F166" s="833" t="s">
        <v>2197</v>
      </c>
      <c r="G166" s="833" t="s">
        <v>2502</v>
      </c>
      <c r="H166" s="833" t="s">
        <v>625</v>
      </c>
      <c r="I166" s="833" t="s">
        <v>1884</v>
      </c>
      <c r="J166" s="833" t="s">
        <v>1885</v>
      </c>
      <c r="K166" s="833" t="s">
        <v>1886</v>
      </c>
      <c r="L166" s="836">
        <v>131.86000000000001</v>
      </c>
      <c r="M166" s="836">
        <v>1318.6000000000001</v>
      </c>
      <c r="N166" s="833">
        <v>10</v>
      </c>
      <c r="O166" s="837">
        <v>2</v>
      </c>
      <c r="P166" s="836">
        <v>923.0200000000001</v>
      </c>
      <c r="Q166" s="838">
        <v>0.7</v>
      </c>
      <c r="R166" s="833">
        <v>7</v>
      </c>
      <c r="S166" s="838">
        <v>0.7</v>
      </c>
      <c r="T166" s="837">
        <v>1</v>
      </c>
      <c r="U166" s="839">
        <v>0.5</v>
      </c>
    </row>
    <row r="167" spans="1:21" ht="14.45" customHeight="1" x14ac:dyDescent="0.2">
      <c r="A167" s="832">
        <v>50</v>
      </c>
      <c r="B167" s="833" t="s">
        <v>2196</v>
      </c>
      <c r="C167" s="833" t="s">
        <v>2202</v>
      </c>
      <c r="D167" s="834" t="s">
        <v>3340</v>
      </c>
      <c r="E167" s="835" t="s">
        <v>2211</v>
      </c>
      <c r="F167" s="833" t="s">
        <v>2197</v>
      </c>
      <c r="G167" s="833" t="s">
        <v>2503</v>
      </c>
      <c r="H167" s="833" t="s">
        <v>625</v>
      </c>
      <c r="I167" s="833" t="s">
        <v>2504</v>
      </c>
      <c r="J167" s="833" t="s">
        <v>1881</v>
      </c>
      <c r="K167" s="833" t="s">
        <v>2505</v>
      </c>
      <c r="L167" s="836">
        <v>103.72</v>
      </c>
      <c r="M167" s="836">
        <v>207.44</v>
      </c>
      <c r="N167" s="833">
        <v>2</v>
      </c>
      <c r="O167" s="837">
        <v>0.5</v>
      </c>
      <c r="P167" s="836"/>
      <c r="Q167" s="838">
        <v>0</v>
      </c>
      <c r="R167" s="833"/>
      <c r="S167" s="838">
        <v>0</v>
      </c>
      <c r="T167" s="837"/>
      <c r="U167" s="839">
        <v>0</v>
      </c>
    </row>
    <row r="168" spans="1:21" ht="14.45" customHeight="1" x14ac:dyDescent="0.2">
      <c r="A168" s="832">
        <v>50</v>
      </c>
      <c r="B168" s="833" t="s">
        <v>2196</v>
      </c>
      <c r="C168" s="833" t="s">
        <v>2202</v>
      </c>
      <c r="D168" s="834" t="s">
        <v>3340</v>
      </c>
      <c r="E168" s="835" t="s">
        <v>2211</v>
      </c>
      <c r="F168" s="833" t="s">
        <v>2197</v>
      </c>
      <c r="G168" s="833" t="s">
        <v>2503</v>
      </c>
      <c r="H168" s="833" t="s">
        <v>625</v>
      </c>
      <c r="I168" s="833" t="s">
        <v>1880</v>
      </c>
      <c r="J168" s="833" t="s">
        <v>1881</v>
      </c>
      <c r="K168" s="833" t="s">
        <v>1882</v>
      </c>
      <c r="L168" s="836">
        <v>345.69</v>
      </c>
      <c r="M168" s="836">
        <v>2074.14</v>
      </c>
      <c r="N168" s="833">
        <v>6</v>
      </c>
      <c r="O168" s="837">
        <v>4</v>
      </c>
      <c r="P168" s="836"/>
      <c r="Q168" s="838">
        <v>0</v>
      </c>
      <c r="R168" s="833"/>
      <c r="S168" s="838">
        <v>0</v>
      </c>
      <c r="T168" s="837"/>
      <c r="U168" s="839">
        <v>0</v>
      </c>
    </row>
    <row r="169" spans="1:21" ht="14.45" customHeight="1" x14ac:dyDescent="0.2">
      <c r="A169" s="832">
        <v>50</v>
      </c>
      <c r="B169" s="833" t="s">
        <v>2196</v>
      </c>
      <c r="C169" s="833" t="s">
        <v>2202</v>
      </c>
      <c r="D169" s="834" t="s">
        <v>3340</v>
      </c>
      <c r="E169" s="835" t="s">
        <v>2211</v>
      </c>
      <c r="F169" s="833" t="s">
        <v>2197</v>
      </c>
      <c r="G169" s="833" t="s">
        <v>2503</v>
      </c>
      <c r="H169" s="833" t="s">
        <v>587</v>
      </c>
      <c r="I169" s="833" t="s">
        <v>2506</v>
      </c>
      <c r="J169" s="833" t="s">
        <v>2507</v>
      </c>
      <c r="K169" s="833" t="s">
        <v>2508</v>
      </c>
      <c r="L169" s="836">
        <v>96.8</v>
      </c>
      <c r="M169" s="836">
        <v>96.8</v>
      </c>
      <c r="N169" s="833">
        <v>1</v>
      </c>
      <c r="O169" s="837">
        <v>0.5</v>
      </c>
      <c r="P169" s="836"/>
      <c r="Q169" s="838">
        <v>0</v>
      </c>
      <c r="R169" s="833"/>
      <c r="S169" s="838">
        <v>0</v>
      </c>
      <c r="T169" s="837"/>
      <c r="U169" s="839">
        <v>0</v>
      </c>
    </row>
    <row r="170" spans="1:21" ht="14.45" customHeight="1" x14ac:dyDescent="0.2">
      <c r="A170" s="832">
        <v>50</v>
      </c>
      <c r="B170" s="833" t="s">
        <v>2196</v>
      </c>
      <c r="C170" s="833" t="s">
        <v>2202</v>
      </c>
      <c r="D170" s="834" t="s">
        <v>3340</v>
      </c>
      <c r="E170" s="835" t="s">
        <v>2211</v>
      </c>
      <c r="F170" s="833" t="s">
        <v>2197</v>
      </c>
      <c r="G170" s="833" t="s">
        <v>2503</v>
      </c>
      <c r="H170" s="833" t="s">
        <v>587</v>
      </c>
      <c r="I170" s="833" t="s">
        <v>2509</v>
      </c>
      <c r="J170" s="833" t="s">
        <v>1881</v>
      </c>
      <c r="K170" s="833" t="s">
        <v>2510</v>
      </c>
      <c r="L170" s="836">
        <v>289.08999999999997</v>
      </c>
      <c r="M170" s="836">
        <v>289.08999999999997</v>
      </c>
      <c r="N170" s="833">
        <v>1</v>
      </c>
      <c r="O170" s="837">
        <v>0.5</v>
      </c>
      <c r="P170" s="836"/>
      <c r="Q170" s="838">
        <v>0</v>
      </c>
      <c r="R170" s="833"/>
      <c r="S170" s="838">
        <v>0</v>
      </c>
      <c r="T170" s="837"/>
      <c r="U170" s="839">
        <v>0</v>
      </c>
    </row>
    <row r="171" spans="1:21" ht="14.45" customHeight="1" x14ac:dyDescent="0.2">
      <c r="A171" s="832">
        <v>50</v>
      </c>
      <c r="B171" s="833" t="s">
        <v>2196</v>
      </c>
      <c r="C171" s="833" t="s">
        <v>2202</v>
      </c>
      <c r="D171" s="834" t="s">
        <v>3340</v>
      </c>
      <c r="E171" s="835" t="s">
        <v>2211</v>
      </c>
      <c r="F171" s="833" t="s">
        <v>2197</v>
      </c>
      <c r="G171" s="833" t="s">
        <v>2511</v>
      </c>
      <c r="H171" s="833" t="s">
        <v>587</v>
      </c>
      <c r="I171" s="833" t="s">
        <v>2512</v>
      </c>
      <c r="J171" s="833" t="s">
        <v>1577</v>
      </c>
      <c r="K171" s="833" t="s">
        <v>2513</v>
      </c>
      <c r="L171" s="836">
        <v>61.97</v>
      </c>
      <c r="M171" s="836">
        <v>123.94</v>
      </c>
      <c r="N171" s="833">
        <v>2</v>
      </c>
      <c r="O171" s="837">
        <v>1</v>
      </c>
      <c r="P171" s="836">
        <v>123.94</v>
      </c>
      <c r="Q171" s="838">
        <v>1</v>
      </c>
      <c r="R171" s="833">
        <v>2</v>
      </c>
      <c r="S171" s="838">
        <v>1</v>
      </c>
      <c r="T171" s="837">
        <v>1</v>
      </c>
      <c r="U171" s="839">
        <v>1</v>
      </c>
    </row>
    <row r="172" spans="1:21" ht="14.45" customHeight="1" x14ac:dyDescent="0.2">
      <c r="A172" s="832">
        <v>50</v>
      </c>
      <c r="B172" s="833" t="s">
        <v>2196</v>
      </c>
      <c r="C172" s="833" t="s">
        <v>2202</v>
      </c>
      <c r="D172" s="834" t="s">
        <v>3340</v>
      </c>
      <c r="E172" s="835" t="s">
        <v>2211</v>
      </c>
      <c r="F172" s="833" t="s">
        <v>2197</v>
      </c>
      <c r="G172" s="833" t="s">
        <v>2514</v>
      </c>
      <c r="H172" s="833" t="s">
        <v>587</v>
      </c>
      <c r="I172" s="833" t="s">
        <v>2515</v>
      </c>
      <c r="J172" s="833" t="s">
        <v>2516</v>
      </c>
      <c r="K172" s="833" t="s">
        <v>2517</v>
      </c>
      <c r="L172" s="836">
        <v>131.32</v>
      </c>
      <c r="M172" s="836">
        <v>393.96</v>
      </c>
      <c r="N172" s="833">
        <v>3</v>
      </c>
      <c r="O172" s="837">
        <v>0.5</v>
      </c>
      <c r="P172" s="836"/>
      <c r="Q172" s="838">
        <v>0</v>
      </c>
      <c r="R172" s="833"/>
      <c r="S172" s="838">
        <v>0</v>
      </c>
      <c r="T172" s="837"/>
      <c r="U172" s="839">
        <v>0</v>
      </c>
    </row>
    <row r="173" spans="1:21" ht="14.45" customHeight="1" x14ac:dyDescent="0.2">
      <c r="A173" s="832">
        <v>50</v>
      </c>
      <c r="B173" s="833" t="s">
        <v>2196</v>
      </c>
      <c r="C173" s="833" t="s">
        <v>2202</v>
      </c>
      <c r="D173" s="834" t="s">
        <v>3340</v>
      </c>
      <c r="E173" s="835" t="s">
        <v>2211</v>
      </c>
      <c r="F173" s="833" t="s">
        <v>2197</v>
      </c>
      <c r="G173" s="833" t="s">
        <v>2514</v>
      </c>
      <c r="H173" s="833" t="s">
        <v>625</v>
      </c>
      <c r="I173" s="833" t="s">
        <v>2518</v>
      </c>
      <c r="J173" s="833" t="s">
        <v>2519</v>
      </c>
      <c r="K173" s="833" t="s">
        <v>2520</v>
      </c>
      <c r="L173" s="836">
        <v>131.32</v>
      </c>
      <c r="M173" s="836">
        <v>1313.2</v>
      </c>
      <c r="N173" s="833">
        <v>10</v>
      </c>
      <c r="O173" s="837">
        <v>2.5</v>
      </c>
      <c r="P173" s="836">
        <v>393.96</v>
      </c>
      <c r="Q173" s="838">
        <v>0.3</v>
      </c>
      <c r="R173" s="833">
        <v>3</v>
      </c>
      <c r="S173" s="838">
        <v>0.3</v>
      </c>
      <c r="T173" s="837">
        <v>0.5</v>
      </c>
      <c r="U173" s="839">
        <v>0.2</v>
      </c>
    </row>
    <row r="174" spans="1:21" ht="14.45" customHeight="1" x14ac:dyDescent="0.2">
      <c r="A174" s="832">
        <v>50</v>
      </c>
      <c r="B174" s="833" t="s">
        <v>2196</v>
      </c>
      <c r="C174" s="833" t="s">
        <v>2202</v>
      </c>
      <c r="D174" s="834" t="s">
        <v>3340</v>
      </c>
      <c r="E174" s="835" t="s">
        <v>2211</v>
      </c>
      <c r="F174" s="833" t="s">
        <v>2197</v>
      </c>
      <c r="G174" s="833" t="s">
        <v>2521</v>
      </c>
      <c r="H174" s="833" t="s">
        <v>587</v>
      </c>
      <c r="I174" s="833" t="s">
        <v>2522</v>
      </c>
      <c r="J174" s="833" t="s">
        <v>2523</v>
      </c>
      <c r="K174" s="833" t="s">
        <v>2524</v>
      </c>
      <c r="L174" s="836">
        <v>73.83</v>
      </c>
      <c r="M174" s="836">
        <v>73.83</v>
      </c>
      <c r="N174" s="833">
        <v>1</v>
      </c>
      <c r="O174" s="837">
        <v>0.5</v>
      </c>
      <c r="P174" s="836">
        <v>73.83</v>
      </c>
      <c r="Q174" s="838">
        <v>1</v>
      </c>
      <c r="R174" s="833">
        <v>1</v>
      </c>
      <c r="S174" s="838">
        <v>1</v>
      </c>
      <c r="T174" s="837">
        <v>0.5</v>
      </c>
      <c r="U174" s="839">
        <v>1</v>
      </c>
    </row>
    <row r="175" spans="1:21" ht="14.45" customHeight="1" x14ac:dyDescent="0.2">
      <c r="A175" s="832">
        <v>50</v>
      </c>
      <c r="B175" s="833" t="s">
        <v>2196</v>
      </c>
      <c r="C175" s="833" t="s">
        <v>2202</v>
      </c>
      <c r="D175" s="834" t="s">
        <v>3340</v>
      </c>
      <c r="E175" s="835" t="s">
        <v>2211</v>
      </c>
      <c r="F175" s="833" t="s">
        <v>2197</v>
      </c>
      <c r="G175" s="833" t="s">
        <v>2525</v>
      </c>
      <c r="H175" s="833" t="s">
        <v>625</v>
      </c>
      <c r="I175" s="833" t="s">
        <v>2526</v>
      </c>
      <c r="J175" s="833" t="s">
        <v>2527</v>
      </c>
      <c r="K175" s="833" t="s">
        <v>2528</v>
      </c>
      <c r="L175" s="836">
        <v>152.21</v>
      </c>
      <c r="M175" s="836">
        <v>304.42</v>
      </c>
      <c r="N175" s="833">
        <v>2</v>
      </c>
      <c r="O175" s="837">
        <v>2</v>
      </c>
      <c r="P175" s="836">
        <v>152.21</v>
      </c>
      <c r="Q175" s="838">
        <v>0.5</v>
      </c>
      <c r="R175" s="833">
        <v>1</v>
      </c>
      <c r="S175" s="838">
        <v>0.5</v>
      </c>
      <c r="T175" s="837">
        <v>1</v>
      </c>
      <c r="U175" s="839">
        <v>0.5</v>
      </c>
    </row>
    <row r="176" spans="1:21" ht="14.45" customHeight="1" x14ac:dyDescent="0.2">
      <c r="A176" s="832">
        <v>50</v>
      </c>
      <c r="B176" s="833" t="s">
        <v>2196</v>
      </c>
      <c r="C176" s="833" t="s">
        <v>2202</v>
      </c>
      <c r="D176" s="834" t="s">
        <v>3340</v>
      </c>
      <c r="E176" s="835" t="s">
        <v>2211</v>
      </c>
      <c r="F176" s="833" t="s">
        <v>2197</v>
      </c>
      <c r="G176" s="833" t="s">
        <v>1163</v>
      </c>
      <c r="H176" s="833" t="s">
        <v>625</v>
      </c>
      <c r="I176" s="833" t="s">
        <v>1751</v>
      </c>
      <c r="J176" s="833" t="s">
        <v>1752</v>
      </c>
      <c r="K176" s="833" t="s">
        <v>1753</v>
      </c>
      <c r="L176" s="836">
        <v>184.74</v>
      </c>
      <c r="M176" s="836">
        <v>923.7</v>
      </c>
      <c r="N176" s="833">
        <v>5</v>
      </c>
      <c r="O176" s="837">
        <v>3</v>
      </c>
      <c r="P176" s="836">
        <v>369.48</v>
      </c>
      <c r="Q176" s="838">
        <v>0.4</v>
      </c>
      <c r="R176" s="833">
        <v>2</v>
      </c>
      <c r="S176" s="838">
        <v>0.4</v>
      </c>
      <c r="T176" s="837">
        <v>1.5</v>
      </c>
      <c r="U176" s="839">
        <v>0.5</v>
      </c>
    </row>
    <row r="177" spans="1:21" ht="14.45" customHeight="1" x14ac:dyDescent="0.2">
      <c r="A177" s="832">
        <v>50</v>
      </c>
      <c r="B177" s="833" t="s">
        <v>2196</v>
      </c>
      <c r="C177" s="833" t="s">
        <v>2202</v>
      </c>
      <c r="D177" s="834" t="s">
        <v>3340</v>
      </c>
      <c r="E177" s="835" t="s">
        <v>2211</v>
      </c>
      <c r="F177" s="833" t="s">
        <v>2197</v>
      </c>
      <c r="G177" s="833" t="s">
        <v>1163</v>
      </c>
      <c r="H177" s="833" t="s">
        <v>625</v>
      </c>
      <c r="I177" s="833" t="s">
        <v>1754</v>
      </c>
      <c r="J177" s="833" t="s">
        <v>1755</v>
      </c>
      <c r="K177" s="833" t="s">
        <v>1756</v>
      </c>
      <c r="L177" s="836">
        <v>120.61</v>
      </c>
      <c r="M177" s="836">
        <v>241.22</v>
      </c>
      <c r="N177" s="833">
        <v>2</v>
      </c>
      <c r="O177" s="837">
        <v>1</v>
      </c>
      <c r="P177" s="836"/>
      <c r="Q177" s="838">
        <v>0</v>
      </c>
      <c r="R177" s="833"/>
      <c r="S177" s="838">
        <v>0</v>
      </c>
      <c r="T177" s="837"/>
      <c r="U177" s="839">
        <v>0</v>
      </c>
    </row>
    <row r="178" spans="1:21" ht="14.45" customHeight="1" x14ac:dyDescent="0.2">
      <c r="A178" s="832">
        <v>50</v>
      </c>
      <c r="B178" s="833" t="s">
        <v>2196</v>
      </c>
      <c r="C178" s="833" t="s">
        <v>2202</v>
      </c>
      <c r="D178" s="834" t="s">
        <v>3340</v>
      </c>
      <c r="E178" s="835" t="s">
        <v>2211</v>
      </c>
      <c r="F178" s="833" t="s">
        <v>2197</v>
      </c>
      <c r="G178" s="833" t="s">
        <v>2529</v>
      </c>
      <c r="H178" s="833" t="s">
        <v>587</v>
      </c>
      <c r="I178" s="833" t="s">
        <v>2031</v>
      </c>
      <c r="J178" s="833" t="s">
        <v>1171</v>
      </c>
      <c r="K178" s="833" t="s">
        <v>2032</v>
      </c>
      <c r="L178" s="836">
        <v>0</v>
      </c>
      <c r="M178" s="836">
        <v>0</v>
      </c>
      <c r="N178" s="833">
        <v>2</v>
      </c>
      <c r="O178" s="837">
        <v>0.5</v>
      </c>
      <c r="P178" s="836"/>
      <c r="Q178" s="838"/>
      <c r="R178" s="833"/>
      <c r="S178" s="838">
        <v>0</v>
      </c>
      <c r="T178" s="837"/>
      <c r="U178" s="839">
        <v>0</v>
      </c>
    </row>
    <row r="179" spans="1:21" ht="14.45" customHeight="1" x14ac:dyDescent="0.2">
      <c r="A179" s="832">
        <v>50</v>
      </c>
      <c r="B179" s="833" t="s">
        <v>2196</v>
      </c>
      <c r="C179" s="833" t="s">
        <v>2202</v>
      </c>
      <c r="D179" s="834" t="s">
        <v>3340</v>
      </c>
      <c r="E179" s="835" t="s">
        <v>2211</v>
      </c>
      <c r="F179" s="833" t="s">
        <v>2197</v>
      </c>
      <c r="G179" s="833" t="s">
        <v>2530</v>
      </c>
      <c r="H179" s="833" t="s">
        <v>625</v>
      </c>
      <c r="I179" s="833" t="s">
        <v>2531</v>
      </c>
      <c r="J179" s="833" t="s">
        <v>2532</v>
      </c>
      <c r="K179" s="833" t="s">
        <v>2533</v>
      </c>
      <c r="L179" s="836">
        <v>575.45000000000005</v>
      </c>
      <c r="M179" s="836">
        <v>575.45000000000005</v>
      </c>
      <c r="N179" s="833">
        <v>1</v>
      </c>
      <c r="O179" s="837">
        <v>1</v>
      </c>
      <c r="P179" s="836"/>
      <c r="Q179" s="838">
        <v>0</v>
      </c>
      <c r="R179" s="833"/>
      <c r="S179" s="838">
        <v>0</v>
      </c>
      <c r="T179" s="837"/>
      <c r="U179" s="839">
        <v>0</v>
      </c>
    </row>
    <row r="180" spans="1:21" ht="14.45" customHeight="1" x14ac:dyDescent="0.2">
      <c r="A180" s="832">
        <v>50</v>
      </c>
      <c r="B180" s="833" t="s">
        <v>2196</v>
      </c>
      <c r="C180" s="833" t="s">
        <v>2202</v>
      </c>
      <c r="D180" s="834" t="s">
        <v>3340</v>
      </c>
      <c r="E180" s="835" t="s">
        <v>2211</v>
      </c>
      <c r="F180" s="833" t="s">
        <v>2197</v>
      </c>
      <c r="G180" s="833" t="s">
        <v>2534</v>
      </c>
      <c r="H180" s="833" t="s">
        <v>625</v>
      </c>
      <c r="I180" s="833" t="s">
        <v>1869</v>
      </c>
      <c r="J180" s="833" t="s">
        <v>1870</v>
      </c>
      <c r="K180" s="833" t="s">
        <v>1871</v>
      </c>
      <c r="L180" s="836">
        <v>109.17</v>
      </c>
      <c r="M180" s="836">
        <v>109.17</v>
      </c>
      <c r="N180" s="833">
        <v>1</v>
      </c>
      <c r="O180" s="837">
        <v>0.5</v>
      </c>
      <c r="P180" s="836"/>
      <c r="Q180" s="838">
        <v>0</v>
      </c>
      <c r="R180" s="833"/>
      <c r="S180" s="838">
        <v>0</v>
      </c>
      <c r="T180" s="837"/>
      <c r="U180" s="839">
        <v>0</v>
      </c>
    </row>
    <row r="181" spans="1:21" ht="14.45" customHeight="1" x14ac:dyDescent="0.2">
      <c r="A181" s="832">
        <v>50</v>
      </c>
      <c r="B181" s="833" t="s">
        <v>2196</v>
      </c>
      <c r="C181" s="833" t="s">
        <v>2202</v>
      </c>
      <c r="D181" s="834" t="s">
        <v>3340</v>
      </c>
      <c r="E181" s="835" t="s">
        <v>2211</v>
      </c>
      <c r="F181" s="833" t="s">
        <v>2197</v>
      </c>
      <c r="G181" s="833" t="s">
        <v>2535</v>
      </c>
      <c r="H181" s="833" t="s">
        <v>587</v>
      </c>
      <c r="I181" s="833" t="s">
        <v>2536</v>
      </c>
      <c r="J181" s="833" t="s">
        <v>2537</v>
      </c>
      <c r="K181" s="833" t="s">
        <v>2538</v>
      </c>
      <c r="L181" s="836">
        <v>33.31</v>
      </c>
      <c r="M181" s="836">
        <v>33.31</v>
      </c>
      <c r="N181" s="833">
        <v>1</v>
      </c>
      <c r="O181" s="837">
        <v>0.5</v>
      </c>
      <c r="P181" s="836"/>
      <c r="Q181" s="838">
        <v>0</v>
      </c>
      <c r="R181" s="833"/>
      <c r="S181" s="838">
        <v>0</v>
      </c>
      <c r="T181" s="837"/>
      <c r="U181" s="839">
        <v>0</v>
      </c>
    </row>
    <row r="182" spans="1:21" ht="14.45" customHeight="1" x14ac:dyDescent="0.2">
      <c r="A182" s="832">
        <v>50</v>
      </c>
      <c r="B182" s="833" t="s">
        <v>2196</v>
      </c>
      <c r="C182" s="833" t="s">
        <v>2202</v>
      </c>
      <c r="D182" s="834" t="s">
        <v>3340</v>
      </c>
      <c r="E182" s="835" t="s">
        <v>2211</v>
      </c>
      <c r="F182" s="833" t="s">
        <v>2197</v>
      </c>
      <c r="G182" s="833" t="s">
        <v>2262</v>
      </c>
      <c r="H182" s="833" t="s">
        <v>625</v>
      </c>
      <c r="I182" s="833" t="s">
        <v>1933</v>
      </c>
      <c r="J182" s="833" t="s">
        <v>1207</v>
      </c>
      <c r="K182" s="833" t="s">
        <v>1934</v>
      </c>
      <c r="L182" s="836">
        <v>154.36000000000001</v>
      </c>
      <c r="M182" s="836">
        <v>463.08000000000004</v>
      </c>
      <c r="N182" s="833">
        <v>3</v>
      </c>
      <c r="O182" s="837">
        <v>2.5</v>
      </c>
      <c r="P182" s="836">
        <v>463.08000000000004</v>
      </c>
      <c r="Q182" s="838">
        <v>1</v>
      </c>
      <c r="R182" s="833">
        <v>3</v>
      </c>
      <c r="S182" s="838">
        <v>1</v>
      </c>
      <c r="T182" s="837">
        <v>2.5</v>
      </c>
      <c r="U182" s="839">
        <v>1</v>
      </c>
    </row>
    <row r="183" spans="1:21" ht="14.45" customHeight="1" x14ac:dyDescent="0.2">
      <c r="A183" s="832">
        <v>50</v>
      </c>
      <c r="B183" s="833" t="s">
        <v>2196</v>
      </c>
      <c r="C183" s="833" t="s">
        <v>2202</v>
      </c>
      <c r="D183" s="834" t="s">
        <v>3340</v>
      </c>
      <c r="E183" s="835" t="s">
        <v>2211</v>
      </c>
      <c r="F183" s="833" t="s">
        <v>2197</v>
      </c>
      <c r="G183" s="833" t="s">
        <v>2262</v>
      </c>
      <c r="H183" s="833" t="s">
        <v>625</v>
      </c>
      <c r="I183" s="833" t="s">
        <v>2539</v>
      </c>
      <c r="J183" s="833" t="s">
        <v>2540</v>
      </c>
      <c r="K183" s="833" t="s">
        <v>2541</v>
      </c>
      <c r="L183" s="836">
        <v>75.73</v>
      </c>
      <c r="M183" s="836">
        <v>75.73</v>
      </c>
      <c r="N183" s="833">
        <v>1</v>
      </c>
      <c r="O183" s="837">
        <v>1</v>
      </c>
      <c r="P183" s="836">
        <v>75.73</v>
      </c>
      <c r="Q183" s="838">
        <v>1</v>
      </c>
      <c r="R183" s="833">
        <v>1</v>
      </c>
      <c r="S183" s="838">
        <v>1</v>
      </c>
      <c r="T183" s="837">
        <v>1</v>
      </c>
      <c r="U183" s="839">
        <v>1</v>
      </c>
    </row>
    <row r="184" spans="1:21" ht="14.45" customHeight="1" x14ac:dyDescent="0.2">
      <c r="A184" s="832">
        <v>50</v>
      </c>
      <c r="B184" s="833" t="s">
        <v>2196</v>
      </c>
      <c r="C184" s="833" t="s">
        <v>2202</v>
      </c>
      <c r="D184" s="834" t="s">
        <v>3340</v>
      </c>
      <c r="E184" s="835" t="s">
        <v>2211</v>
      </c>
      <c r="F184" s="833" t="s">
        <v>2197</v>
      </c>
      <c r="G184" s="833" t="s">
        <v>2542</v>
      </c>
      <c r="H184" s="833" t="s">
        <v>625</v>
      </c>
      <c r="I184" s="833" t="s">
        <v>1926</v>
      </c>
      <c r="J184" s="833" t="s">
        <v>1917</v>
      </c>
      <c r="K184" s="833" t="s">
        <v>1927</v>
      </c>
      <c r="L184" s="836">
        <v>49.08</v>
      </c>
      <c r="M184" s="836">
        <v>98.16</v>
      </c>
      <c r="N184" s="833">
        <v>2</v>
      </c>
      <c r="O184" s="837">
        <v>1</v>
      </c>
      <c r="P184" s="836">
        <v>49.08</v>
      </c>
      <c r="Q184" s="838">
        <v>0.5</v>
      </c>
      <c r="R184" s="833">
        <v>1</v>
      </c>
      <c r="S184" s="838">
        <v>0.5</v>
      </c>
      <c r="T184" s="837">
        <v>0.5</v>
      </c>
      <c r="U184" s="839">
        <v>0.5</v>
      </c>
    </row>
    <row r="185" spans="1:21" ht="14.45" customHeight="1" x14ac:dyDescent="0.2">
      <c r="A185" s="832">
        <v>50</v>
      </c>
      <c r="B185" s="833" t="s">
        <v>2196</v>
      </c>
      <c r="C185" s="833" t="s">
        <v>2202</v>
      </c>
      <c r="D185" s="834" t="s">
        <v>3340</v>
      </c>
      <c r="E185" s="835" t="s">
        <v>2211</v>
      </c>
      <c r="F185" s="833" t="s">
        <v>2197</v>
      </c>
      <c r="G185" s="833" t="s">
        <v>2543</v>
      </c>
      <c r="H185" s="833" t="s">
        <v>587</v>
      </c>
      <c r="I185" s="833" t="s">
        <v>2544</v>
      </c>
      <c r="J185" s="833" t="s">
        <v>970</v>
      </c>
      <c r="K185" s="833" t="s">
        <v>971</v>
      </c>
      <c r="L185" s="836">
        <v>107.27</v>
      </c>
      <c r="M185" s="836">
        <v>643.62</v>
      </c>
      <c r="N185" s="833">
        <v>6</v>
      </c>
      <c r="O185" s="837">
        <v>2</v>
      </c>
      <c r="P185" s="836"/>
      <c r="Q185" s="838">
        <v>0</v>
      </c>
      <c r="R185" s="833"/>
      <c r="S185" s="838">
        <v>0</v>
      </c>
      <c r="T185" s="837"/>
      <c r="U185" s="839">
        <v>0</v>
      </c>
    </row>
    <row r="186" spans="1:21" ht="14.45" customHeight="1" x14ac:dyDescent="0.2">
      <c r="A186" s="832">
        <v>50</v>
      </c>
      <c r="B186" s="833" t="s">
        <v>2196</v>
      </c>
      <c r="C186" s="833" t="s">
        <v>2202</v>
      </c>
      <c r="D186" s="834" t="s">
        <v>3340</v>
      </c>
      <c r="E186" s="835" t="s">
        <v>2211</v>
      </c>
      <c r="F186" s="833" t="s">
        <v>2199</v>
      </c>
      <c r="G186" s="833" t="s">
        <v>2545</v>
      </c>
      <c r="H186" s="833" t="s">
        <v>587</v>
      </c>
      <c r="I186" s="833" t="s">
        <v>2546</v>
      </c>
      <c r="J186" s="833" t="s">
        <v>2547</v>
      </c>
      <c r="K186" s="833" t="s">
        <v>2548</v>
      </c>
      <c r="L186" s="836">
        <v>25</v>
      </c>
      <c r="M186" s="836">
        <v>2900</v>
      </c>
      <c r="N186" s="833">
        <v>116</v>
      </c>
      <c r="O186" s="837">
        <v>29</v>
      </c>
      <c r="P186" s="836">
        <v>2800</v>
      </c>
      <c r="Q186" s="838">
        <v>0.96551724137931039</v>
      </c>
      <c r="R186" s="833">
        <v>112</v>
      </c>
      <c r="S186" s="838">
        <v>0.96551724137931039</v>
      </c>
      <c r="T186" s="837">
        <v>28</v>
      </c>
      <c r="U186" s="839">
        <v>0.96551724137931039</v>
      </c>
    </row>
    <row r="187" spans="1:21" ht="14.45" customHeight="1" x14ac:dyDescent="0.2">
      <c r="A187" s="832">
        <v>50</v>
      </c>
      <c r="B187" s="833" t="s">
        <v>2196</v>
      </c>
      <c r="C187" s="833" t="s">
        <v>2202</v>
      </c>
      <c r="D187" s="834" t="s">
        <v>3340</v>
      </c>
      <c r="E187" s="835" t="s">
        <v>2211</v>
      </c>
      <c r="F187" s="833" t="s">
        <v>2199</v>
      </c>
      <c r="G187" s="833" t="s">
        <v>2545</v>
      </c>
      <c r="H187" s="833" t="s">
        <v>587</v>
      </c>
      <c r="I187" s="833" t="s">
        <v>2549</v>
      </c>
      <c r="J187" s="833" t="s">
        <v>2547</v>
      </c>
      <c r="K187" s="833" t="s">
        <v>2550</v>
      </c>
      <c r="L187" s="836">
        <v>30</v>
      </c>
      <c r="M187" s="836">
        <v>3600</v>
      </c>
      <c r="N187" s="833">
        <v>120</v>
      </c>
      <c r="O187" s="837">
        <v>30</v>
      </c>
      <c r="P187" s="836">
        <v>3600</v>
      </c>
      <c r="Q187" s="838">
        <v>1</v>
      </c>
      <c r="R187" s="833">
        <v>120</v>
      </c>
      <c r="S187" s="838">
        <v>1</v>
      </c>
      <c r="T187" s="837">
        <v>30</v>
      </c>
      <c r="U187" s="839">
        <v>1</v>
      </c>
    </row>
    <row r="188" spans="1:21" ht="14.45" customHeight="1" x14ac:dyDescent="0.2">
      <c r="A188" s="832">
        <v>50</v>
      </c>
      <c r="B188" s="833" t="s">
        <v>2196</v>
      </c>
      <c r="C188" s="833" t="s">
        <v>2202</v>
      </c>
      <c r="D188" s="834" t="s">
        <v>3340</v>
      </c>
      <c r="E188" s="835" t="s">
        <v>2211</v>
      </c>
      <c r="F188" s="833" t="s">
        <v>2199</v>
      </c>
      <c r="G188" s="833" t="s">
        <v>2551</v>
      </c>
      <c r="H188" s="833" t="s">
        <v>587</v>
      </c>
      <c r="I188" s="833" t="s">
        <v>2552</v>
      </c>
      <c r="J188" s="833" t="s">
        <v>2553</v>
      </c>
      <c r="K188" s="833" t="s">
        <v>2554</v>
      </c>
      <c r="L188" s="836">
        <v>378.48</v>
      </c>
      <c r="M188" s="836">
        <v>5298.7199999999993</v>
      </c>
      <c r="N188" s="833">
        <v>14</v>
      </c>
      <c r="O188" s="837">
        <v>14</v>
      </c>
      <c r="P188" s="836">
        <v>5298.7199999999993</v>
      </c>
      <c r="Q188" s="838">
        <v>1</v>
      </c>
      <c r="R188" s="833">
        <v>14</v>
      </c>
      <c r="S188" s="838">
        <v>1</v>
      </c>
      <c r="T188" s="837">
        <v>14</v>
      </c>
      <c r="U188" s="839">
        <v>1</v>
      </c>
    </row>
    <row r="189" spans="1:21" ht="14.45" customHeight="1" x14ac:dyDescent="0.2">
      <c r="A189" s="832">
        <v>50</v>
      </c>
      <c r="B189" s="833" t="s">
        <v>2196</v>
      </c>
      <c r="C189" s="833" t="s">
        <v>2202</v>
      </c>
      <c r="D189" s="834" t="s">
        <v>3340</v>
      </c>
      <c r="E189" s="835" t="s">
        <v>2211</v>
      </c>
      <c r="F189" s="833" t="s">
        <v>2199</v>
      </c>
      <c r="G189" s="833" t="s">
        <v>2551</v>
      </c>
      <c r="H189" s="833" t="s">
        <v>587</v>
      </c>
      <c r="I189" s="833" t="s">
        <v>2555</v>
      </c>
      <c r="J189" s="833" t="s">
        <v>2556</v>
      </c>
      <c r="K189" s="833" t="s">
        <v>2557</v>
      </c>
      <c r="L189" s="836">
        <v>378.48</v>
      </c>
      <c r="M189" s="836">
        <v>4920.24</v>
      </c>
      <c r="N189" s="833">
        <v>13</v>
      </c>
      <c r="O189" s="837">
        <v>13</v>
      </c>
      <c r="P189" s="836">
        <v>4920.24</v>
      </c>
      <c r="Q189" s="838">
        <v>1</v>
      </c>
      <c r="R189" s="833">
        <v>13</v>
      </c>
      <c r="S189" s="838">
        <v>1</v>
      </c>
      <c r="T189" s="837">
        <v>13</v>
      </c>
      <c r="U189" s="839">
        <v>1</v>
      </c>
    </row>
    <row r="190" spans="1:21" ht="14.45" customHeight="1" x14ac:dyDescent="0.2">
      <c r="A190" s="832">
        <v>50</v>
      </c>
      <c r="B190" s="833" t="s">
        <v>2196</v>
      </c>
      <c r="C190" s="833" t="s">
        <v>2202</v>
      </c>
      <c r="D190" s="834" t="s">
        <v>3340</v>
      </c>
      <c r="E190" s="835" t="s">
        <v>2211</v>
      </c>
      <c r="F190" s="833" t="s">
        <v>2199</v>
      </c>
      <c r="G190" s="833" t="s">
        <v>2551</v>
      </c>
      <c r="H190" s="833" t="s">
        <v>587</v>
      </c>
      <c r="I190" s="833" t="s">
        <v>2558</v>
      </c>
      <c r="J190" s="833" t="s">
        <v>2559</v>
      </c>
      <c r="K190" s="833" t="s">
        <v>2560</v>
      </c>
      <c r="L190" s="836">
        <v>378.48</v>
      </c>
      <c r="M190" s="836">
        <v>1135.44</v>
      </c>
      <c r="N190" s="833">
        <v>3</v>
      </c>
      <c r="O190" s="837">
        <v>3</v>
      </c>
      <c r="P190" s="836">
        <v>1135.44</v>
      </c>
      <c r="Q190" s="838">
        <v>1</v>
      </c>
      <c r="R190" s="833">
        <v>3</v>
      </c>
      <c r="S190" s="838">
        <v>1</v>
      </c>
      <c r="T190" s="837">
        <v>3</v>
      </c>
      <c r="U190" s="839">
        <v>1</v>
      </c>
    </row>
    <row r="191" spans="1:21" ht="14.45" customHeight="1" x14ac:dyDescent="0.2">
      <c r="A191" s="832">
        <v>50</v>
      </c>
      <c r="B191" s="833" t="s">
        <v>2196</v>
      </c>
      <c r="C191" s="833" t="s">
        <v>2202</v>
      </c>
      <c r="D191" s="834" t="s">
        <v>3340</v>
      </c>
      <c r="E191" s="835" t="s">
        <v>2214</v>
      </c>
      <c r="F191" s="833" t="s">
        <v>2197</v>
      </c>
      <c r="G191" s="833" t="s">
        <v>2307</v>
      </c>
      <c r="H191" s="833" t="s">
        <v>587</v>
      </c>
      <c r="I191" s="833" t="s">
        <v>2561</v>
      </c>
      <c r="J191" s="833" t="s">
        <v>2562</v>
      </c>
      <c r="K191" s="833" t="s">
        <v>648</v>
      </c>
      <c r="L191" s="836">
        <v>65.28</v>
      </c>
      <c r="M191" s="836">
        <v>65.28</v>
      </c>
      <c r="N191" s="833">
        <v>1</v>
      </c>
      <c r="O191" s="837">
        <v>1</v>
      </c>
      <c r="P191" s="836"/>
      <c r="Q191" s="838">
        <v>0</v>
      </c>
      <c r="R191" s="833"/>
      <c r="S191" s="838">
        <v>0</v>
      </c>
      <c r="T191" s="837"/>
      <c r="U191" s="839">
        <v>0</v>
      </c>
    </row>
    <row r="192" spans="1:21" ht="14.45" customHeight="1" x14ac:dyDescent="0.2">
      <c r="A192" s="832">
        <v>50</v>
      </c>
      <c r="B192" s="833" t="s">
        <v>2196</v>
      </c>
      <c r="C192" s="833" t="s">
        <v>2202</v>
      </c>
      <c r="D192" s="834" t="s">
        <v>3340</v>
      </c>
      <c r="E192" s="835" t="s">
        <v>2214</v>
      </c>
      <c r="F192" s="833" t="s">
        <v>2197</v>
      </c>
      <c r="G192" s="833" t="s">
        <v>2235</v>
      </c>
      <c r="H192" s="833" t="s">
        <v>625</v>
      </c>
      <c r="I192" s="833" t="s">
        <v>1787</v>
      </c>
      <c r="J192" s="833" t="s">
        <v>751</v>
      </c>
      <c r="K192" s="833" t="s">
        <v>1788</v>
      </c>
      <c r="L192" s="836">
        <v>80.010000000000005</v>
      </c>
      <c r="M192" s="836">
        <v>400.05000000000007</v>
      </c>
      <c r="N192" s="833">
        <v>5</v>
      </c>
      <c r="O192" s="837">
        <v>3</v>
      </c>
      <c r="P192" s="836">
        <v>160.02000000000001</v>
      </c>
      <c r="Q192" s="838">
        <v>0.39999999999999997</v>
      </c>
      <c r="R192" s="833">
        <v>2</v>
      </c>
      <c r="S192" s="838">
        <v>0.4</v>
      </c>
      <c r="T192" s="837">
        <v>1</v>
      </c>
      <c r="U192" s="839">
        <v>0.33333333333333331</v>
      </c>
    </row>
    <row r="193" spans="1:21" ht="14.45" customHeight="1" x14ac:dyDescent="0.2">
      <c r="A193" s="832">
        <v>50</v>
      </c>
      <c r="B193" s="833" t="s">
        <v>2196</v>
      </c>
      <c r="C193" s="833" t="s">
        <v>2202</v>
      </c>
      <c r="D193" s="834" t="s">
        <v>3340</v>
      </c>
      <c r="E193" s="835" t="s">
        <v>2214</v>
      </c>
      <c r="F193" s="833" t="s">
        <v>2197</v>
      </c>
      <c r="G193" s="833" t="s">
        <v>2257</v>
      </c>
      <c r="H193" s="833" t="s">
        <v>625</v>
      </c>
      <c r="I193" s="833" t="s">
        <v>2258</v>
      </c>
      <c r="J193" s="833" t="s">
        <v>1833</v>
      </c>
      <c r="K193" s="833" t="s">
        <v>1857</v>
      </c>
      <c r="L193" s="836">
        <v>31.09</v>
      </c>
      <c r="M193" s="836">
        <v>31.09</v>
      </c>
      <c r="N193" s="833">
        <v>1</v>
      </c>
      <c r="O193" s="837">
        <v>1</v>
      </c>
      <c r="P193" s="836"/>
      <c r="Q193" s="838">
        <v>0</v>
      </c>
      <c r="R193" s="833"/>
      <c r="S193" s="838">
        <v>0</v>
      </c>
      <c r="T193" s="837"/>
      <c r="U193" s="839">
        <v>0</v>
      </c>
    </row>
    <row r="194" spans="1:21" ht="14.45" customHeight="1" x14ac:dyDescent="0.2">
      <c r="A194" s="832">
        <v>50</v>
      </c>
      <c r="B194" s="833" t="s">
        <v>2196</v>
      </c>
      <c r="C194" s="833" t="s">
        <v>2202</v>
      </c>
      <c r="D194" s="834" t="s">
        <v>3340</v>
      </c>
      <c r="E194" s="835" t="s">
        <v>2214</v>
      </c>
      <c r="F194" s="833" t="s">
        <v>2197</v>
      </c>
      <c r="G194" s="833" t="s">
        <v>2257</v>
      </c>
      <c r="H194" s="833" t="s">
        <v>625</v>
      </c>
      <c r="I194" s="833" t="s">
        <v>1835</v>
      </c>
      <c r="J194" s="833" t="s">
        <v>1833</v>
      </c>
      <c r="K194" s="833" t="s">
        <v>1836</v>
      </c>
      <c r="L194" s="836">
        <v>62.18</v>
      </c>
      <c r="M194" s="836">
        <v>62.18</v>
      </c>
      <c r="N194" s="833">
        <v>1</v>
      </c>
      <c r="O194" s="837">
        <v>0.5</v>
      </c>
      <c r="P194" s="836">
        <v>62.18</v>
      </c>
      <c r="Q194" s="838">
        <v>1</v>
      </c>
      <c r="R194" s="833">
        <v>1</v>
      </c>
      <c r="S194" s="838">
        <v>1</v>
      </c>
      <c r="T194" s="837">
        <v>0.5</v>
      </c>
      <c r="U194" s="839">
        <v>1</v>
      </c>
    </row>
    <row r="195" spans="1:21" ht="14.45" customHeight="1" x14ac:dyDescent="0.2">
      <c r="A195" s="832">
        <v>50</v>
      </c>
      <c r="B195" s="833" t="s">
        <v>2196</v>
      </c>
      <c r="C195" s="833" t="s">
        <v>2202</v>
      </c>
      <c r="D195" s="834" t="s">
        <v>3340</v>
      </c>
      <c r="E195" s="835" t="s">
        <v>2214</v>
      </c>
      <c r="F195" s="833" t="s">
        <v>2197</v>
      </c>
      <c r="G195" s="833" t="s">
        <v>2563</v>
      </c>
      <c r="H195" s="833" t="s">
        <v>587</v>
      </c>
      <c r="I195" s="833" t="s">
        <v>2564</v>
      </c>
      <c r="J195" s="833" t="s">
        <v>2565</v>
      </c>
      <c r="K195" s="833" t="s">
        <v>2566</v>
      </c>
      <c r="L195" s="836">
        <v>57.76</v>
      </c>
      <c r="M195" s="836">
        <v>57.76</v>
      </c>
      <c r="N195" s="833">
        <v>1</v>
      </c>
      <c r="O195" s="837">
        <v>0.5</v>
      </c>
      <c r="P195" s="836">
        <v>57.76</v>
      </c>
      <c r="Q195" s="838">
        <v>1</v>
      </c>
      <c r="R195" s="833">
        <v>1</v>
      </c>
      <c r="S195" s="838">
        <v>1</v>
      </c>
      <c r="T195" s="837">
        <v>0.5</v>
      </c>
      <c r="U195" s="839">
        <v>1</v>
      </c>
    </row>
    <row r="196" spans="1:21" ht="14.45" customHeight="1" x14ac:dyDescent="0.2">
      <c r="A196" s="832">
        <v>50</v>
      </c>
      <c r="B196" s="833" t="s">
        <v>2196</v>
      </c>
      <c r="C196" s="833" t="s">
        <v>2202</v>
      </c>
      <c r="D196" s="834" t="s">
        <v>3340</v>
      </c>
      <c r="E196" s="835" t="s">
        <v>2214</v>
      </c>
      <c r="F196" s="833" t="s">
        <v>2197</v>
      </c>
      <c r="G196" s="833" t="s">
        <v>2237</v>
      </c>
      <c r="H196" s="833" t="s">
        <v>625</v>
      </c>
      <c r="I196" s="833" t="s">
        <v>1888</v>
      </c>
      <c r="J196" s="833" t="s">
        <v>1889</v>
      </c>
      <c r="K196" s="833" t="s">
        <v>1890</v>
      </c>
      <c r="L196" s="836">
        <v>220.53</v>
      </c>
      <c r="M196" s="836">
        <v>1102.6500000000001</v>
      </c>
      <c r="N196" s="833">
        <v>5</v>
      </c>
      <c r="O196" s="837">
        <v>4</v>
      </c>
      <c r="P196" s="836"/>
      <c r="Q196" s="838">
        <v>0</v>
      </c>
      <c r="R196" s="833"/>
      <c r="S196" s="838">
        <v>0</v>
      </c>
      <c r="T196" s="837"/>
      <c r="U196" s="839">
        <v>0</v>
      </c>
    </row>
    <row r="197" spans="1:21" ht="14.45" customHeight="1" x14ac:dyDescent="0.2">
      <c r="A197" s="832">
        <v>50</v>
      </c>
      <c r="B197" s="833" t="s">
        <v>2196</v>
      </c>
      <c r="C197" s="833" t="s">
        <v>2202</v>
      </c>
      <c r="D197" s="834" t="s">
        <v>3340</v>
      </c>
      <c r="E197" s="835" t="s">
        <v>2214</v>
      </c>
      <c r="F197" s="833" t="s">
        <v>2197</v>
      </c>
      <c r="G197" s="833" t="s">
        <v>2237</v>
      </c>
      <c r="H197" s="833" t="s">
        <v>625</v>
      </c>
      <c r="I197" s="833" t="s">
        <v>1888</v>
      </c>
      <c r="J197" s="833" t="s">
        <v>1889</v>
      </c>
      <c r="K197" s="833" t="s">
        <v>1890</v>
      </c>
      <c r="L197" s="836">
        <v>278.63</v>
      </c>
      <c r="M197" s="836">
        <v>278.63</v>
      </c>
      <c r="N197" s="833">
        <v>1</v>
      </c>
      <c r="O197" s="837">
        <v>0.5</v>
      </c>
      <c r="P197" s="836"/>
      <c r="Q197" s="838">
        <v>0</v>
      </c>
      <c r="R197" s="833"/>
      <c r="S197" s="838">
        <v>0</v>
      </c>
      <c r="T197" s="837"/>
      <c r="U197" s="839">
        <v>0</v>
      </c>
    </row>
    <row r="198" spans="1:21" ht="14.45" customHeight="1" x14ac:dyDescent="0.2">
      <c r="A198" s="832">
        <v>50</v>
      </c>
      <c r="B198" s="833" t="s">
        <v>2196</v>
      </c>
      <c r="C198" s="833" t="s">
        <v>2202</v>
      </c>
      <c r="D198" s="834" t="s">
        <v>3340</v>
      </c>
      <c r="E198" s="835" t="s">
        <v>2214</v>
      </c>
      <c r="F198" s="833" t="s">
        <v>2197</v>
      </c>
      <c r="G198" s="833" t="s">
        <v>2237</v>
      </c>
      <c r="H198" s="833" t="s">
        <v>587</v>
      </c>
      <c r="I198" s="833" t="s">
        <v>2567</v>
      </c>
      <c r="J198" s="833" t="s">
        <v>1889</v>
      </c>
      <c r="K198" s="833" t="s">
        <v>2568</v>
      </c>
      <c r="L198" s="836">
        <v>603.72</v>
      </c>
      <c r="M198" s="836">
        <v>603.72</v>
      </c>
      <c r="N198" s="833">
        <v>1</v>
      </c>
      <c r="O198" s="837">
        <v>0.5</v>
      </c>
      <c r="P198" s="836">
        <v>603.72</v>
      </c>
      <c r="Q198" s="838">
        <v>1</v>
      </c>
      <c r="R198" s="833">
        <v>1</v>
      </c>
      <c r="S198" s="838">
        <v>1</v>
      </c>
      <c r="T198" s="837">
        <v>0.5</v>
      </c>
      <c r="U198" s="839">
        <v>1</v>
      </c>
    </row>
    <row r="199" spans="1:21" ht="14.45" customHeight="1" x14ac:dyDescent="0.2">
      <c r="A199" s="832">
        <v>50</v>
      </c>
      <c r="B199" s="833" t="s">
        <v>2196</v>
      </c>
      <c r="C199" s="833" t="s">
        <v>2202</v>
      </c>
      <c r="D199" s="834" t="s">
        <v>3340</v>
      </c>
      <c r="E199" s="835" t="s">
        <v>2214</v>
      </c>
      <c r="F199" s="833" t="s">
        <v>2197</v>
      </c>
      <c r="G199" s="833" t="s">
        <v>2224</v>
      </c>
      <c r="H199" s="833" t="s">
        <v>587</v>
      </c>
      <c r="I199" s="833" t="s">
        <v>2232</v>
      </c>
      <c r="J199" s="833" t="s">
        <v>2233</v>
      </c>
      <c r="K199" s="833" t="s">
        <v>1330</v>
      </c>
      <c r="L199" s="836">
        <v>35.11</v>
      </c>
      <c r="M199" s="836">
        <v>70.22</v>
      </c>
      <c r="N199" s="833">
        <v>2</v>
      </c>
      <c r="O199" s="837">
        <v>1</v>
      </c>
      <c r="P199" s="836">
        <v>35.11</v>
      </c>
      <c r="Q199" s="838">
        <v>0.5</v>
      </c>
      <c r="R199" s="833">
        <v>1</v>
      </c>
      <c r="S199" s="838">
        <v>0.5</v>
      </c>
      <c r="T199" s="837">
        <v>0.5</v>
      </c>
      <c r="U199" s="839">
        <v>0.5</v>
      </c>
    </row>
    <row r="200" spans="1:21" ht="14.45" customHeight="1" x14ac:dyDescent="0.2">
      <c r="A200" s="832">
        <v>50</v>
      </c>
      <c r="B200" s="833" t="s">
        <v>2196</v>
      </c>
      <c r="C200" s="833" t="s">
        <v>2202</v>
      </c>
      <c r="D200" s="834" t="s">
        <v>3340</v>
      </c>
      <c r="E200" s="835" t="s">
        <v>2214</v>
      </c>
      <c r="F200" s="833" t="s">
        <v>2197</v>
      </c>
      <c r="G200" s="833" t="s">
        <v>2224</v>
      </c>
      <c r="H200" s="833" t="s">
        <v>587</v>
      </c>
      <c r="I200" s="833" t="s">
        <v>2569</v>
      </c>
      <c r="J200" s="833" t="s">
        <v>2328</v>
      </c>
      <c r="K200" s="833" t="s">
        <v>1330</v>
      </c>
      <c r="L200" s="836">
        <v>35.11</v>
      </c>
      <c r="M200" s="836">
        <v>35.11</v>
      </c>
      <c r="N200" s="833">
        <v>1</v>
      </c>
      <c r="O200" s="837">
        <v>0.5</v>
      </c>
      <c r="P200" s="836"/>
      <c r="Q200" s="838">
        <v>0</v>
      </c>
      <c r="R200" s="833"/>
      <c r="S200" s="838">
        <v>0</v>
      </c>
      <c r="T200" s="837"/>
      <c r="U200" s="839">
        <v>0</v>
      </c>
    </row>
    <row r="201" spans="1:21" ht="14.45" customHeight="1" x14ac:dyDescent="0.2">
      <c r="A201" s="832">
        <v>50</v>
      </c>
      <c r="B201" s="833" t="s">
        <v>2196</v>
      </c>
      <c r="C201" s="833" t="s">
        <v>2202</v>
      </c>
      <c r="D201" s="834" t="s">
        <v>3340</v>
      </c>
      <c r="E201" s="835" t="s">
        <v>2214</v>
      </c>
      <c r="F201" s="833" t="s">
        <v>2197</v>
      </c>
      <c r="G201" s="833" t="s">
        <v>2224</v>
      </c>
      <c r="H201" s="833" t="s">
        <v>587</v>
      </c>
      <c r="I201" s="833" t="s">
        <v>1822</v>
      </c>
      <c r="J201" s="833" t="s">
        <v>1823</v>
      </c>
      <c r="K201" s="833" t="s">
        <v>696</v>
      </c>
      <c r="L201" s="836">
        <v>17.559999999999999</v>
      </c>
      <c r="M201" s="836">
        <v>52.679999999999993</v>
      </c>
      <c r="N201" s="833">
        <v>3</v>
      </c>
      <c r="O201" s="837">
        <v>1.5</v>
      </c>
      <c r="P201" s="836"/>
      <c r="Q201" s="838">
        <v>0</v>
      </c>
      <c r="R201" s="833"/>
      <c r="S201" s="838">
        <v>0</v>
      </c>
      <c r="T201" s="837"/>
      <c r="U201" s="839">
        <v>0</v>
      </c>
    </row>
    <row r="202" spans="1:21" ht="14.45" customHeight="1" x14ac:dyDescent="0.2">
      <c r="A202" s="832">
        <v>50</v>
      </c>
      <c r="B202" s="833" t="s">
        <v>2196</v>
      </c>
      <c r="C202" s="833" t="s">
        <v>2202</v>
      </c>
      <c r="D202" s="834" t="s">
        <v>3340</v>
      </c>
      <c r="E202" s="835" t="s">
        <v>2214</v>
      </c>
      <c r="F202" s="833" t="s">
        <v>2197</v>
      </c>
      <c r="G202" s="833" t="s">
        <v>2224</v>
      </c>
      <c r="H202" s="833" t="s">
        <v>587</v>
      </c>
      <c r="I202" s="833" t="s">
        <v>2088</v>
      </c>
      <c r="J202" s="833" t="s">
        <v>1823</v>
      </c>
      <c r="K202" s="833" t="s">
        <v>1330</v>
      </c>
      <c r="L202" s="836">
        <v>35.11</v>
      </c>
      <c r="M202" s="836">
        <v>35.11</v>
      </c>
      <c r="N202" s="833">
        <v>1</v>
      </c>
      <c r="O202" s="837">
        <v>0.5</v>
      </c>
      <c r="P202" s="836"/>
      <c r="Q202" s="838">
        <v>0</v>
      </c>
      <c r="R202" s="833"/>
      <c r="S202" s="838">
        <v>0</v>
      </c>
      <c r="T202" s="837"/>
      <c r="U202" s="839">
        <v>0</v>
      </c>
    </row>
    <row r="203" spans="1:21" ht="14.45" customHeight="1" x14ac:dyDescent="0.2">
      <c r="A203" s="832">
        <v>50</v>
      </c>
      <c r="B203" s="833" t="s">
        <v>2196</v>
      </c>
      <c r="C203" s="833" t="s">
        <v>2202</v>
      </c>
      <c r="D203" s="834" t="s">
        <v>3340</v>
      </c>
      <c r="E203" s="835" t="s">
        <v>2214</v>
      </c>
      <c r="F203" s="833" t="s">
        <v>2197</v>
      </c>
      <c r="G203" s="833" t="s">
        <v>2224</v>
      </c>
      <c r="H203" s="833" t="s">
        <v>587</v>
      </c>
      <c r="I203" s="833" t="s">
        <v>2570</v>
      </c>
      <c r="J203" s="833" t="s">
        <v>2571</v>
      </c>
      <c r="K203" s="833" t="s">
        <v>2572</v>
      </c>
      <c r="L203" s="836">
        <v>58.52</v>
      </c>
      <c r="M203" s="836">
        <v>58.52</v>
      </c>
      <c r="N203" s="833">
        <v>1</v>
      </c>
      <c r="O203" s="837">
        <v>1</v>
      </c>
      <c r="P203" s="836"/>
      <c r="Q203" s="838">
        <v>0</v>
      </c>
      <c r="R203" s="833"/>
      <c r="S203" s="838">
        <v>0</v>
      </c>
      <c r="T203" s="837"/>
      <c r="U203" s="839">
        <v>0</v>
      </c>
    </row>
    <row r="204" spans="1:21" ht="14.45" customHeight="1" x14ac:dyDescent="0.2">
      <c r="A204" s="832">
        <v>50</v>
      </c>
      <c r="B204" s="833" t="s">
        <v>2196</v>
      </c>
      <c r="C204" s="833" t="s">
        <v>2202</v>
      </c>
      <c r="D204" s="834" t="s">
        <v>3340</v>
      </c>
      <c r="E204" s="835" t="s">
        <v>2214</v>
      </c>
      <c r="F204" s="833" t="s">
        <v>2197</v>
      </c>
      <c r="G204" s="833" t="s">
        <v>2224</v>
      </c>
      <c r="H204" s="833" t="s">
        <v>625</v>
      </c>
      <c r="I204" s="833" t="s">
        <v>1826</v>
      </c>
      <c r="J204" s="833" t="s">
        <v>1823</v>
      </c>
      <c r="K204" s="833" t="s">
        <v>861</v>
      </c>
      <c r="L204" s="836">
        <v>117.03</v>
      </c>
      <c r="M204" s="836">
        <v>585.15</v>
      </c>
      <c r="N204" s="833">
        <v>5</v>
      </c>
      <c r="O204" s="837">
        <v>2.5</v>
      </c>
      <c r="P204" s="836">
        <v>117.03</v>
      </c>
      <c r="Q204" s="838">
        <v>0.2</v>
      </c>
      <c r="R204" s="833">
        <v>1</v>
      </c>
      <c r="S204" s="838">
        <v>0.2</v>
      </c>
      <c r="T204" s="837">
        <v>0.5</v>
      </c>
      <c r="U204" s="839">
        <v>0.2</v>
      </c>
    </row>
    <row r="205" spans="1:21" ht="14.45" customHeight="1" x14ac:dyDescent="0.2">
      <c r="A205" s="832">
        <v>50</v>
      </c>
      <c r="B205" s="833" t="s">
        <v>2196</v>
      </c>
      <c r="C205" s="833" t="s">
        <v>2202</v>
      </c>
      <c r="D205" s="834" t="s">
        <v>3340</v>
      </c>
      <c r="E205" s="835" t="s">
        <v>2214</v>
      </c>
      <c r="F205" s="833" t="s">
        <v>2197</v>
      </c>
      <c r="G205" s="833" t="s">
        <v>2268</v>
      </c>
      <c r="H205" s="833" t="s">
        <v>587</v>
      </c>
      <c r="I205" s="833" t="s">
        <v>2573</v>
      </c>
      <c r="J205" s="833" t="s">
        <v>2270</v>
      </c>
      <c r="K205" s="833" t="s">
        <v>1234</v>
      </c>
      <c r="L205" s="836">
        <v>78.33</v>
      </c>
      <c r="M205" s="836">
        <v>156.66</v>
      </c>
      <c r="N205" s="833">
        <v>2</v>
      </c>
      <c r="O205" s="837">
        <v>0.5</v>
      </c>
      <c r="P205" s="836">
        <v>156.66</v>
      </c>
      <c r="Q205" s="838">
        <v>1</v>
      </c>
      <c r="R205" s="833">
        <v>2</v>
      </c>
      <c r="S205" s="838">
        <v>1</v>
      </c>
      <c r="T205" s="837">
        <v>0.5</v>
      </c>
      <c r="U205" s="839">
        <v>1</v>
      </c>
    </row>
    <row r="206" spans="1:21" ht="14.45" customHeight="1" x14ac:dyDescent="0.2">
      <c r="A206" s="832">
        <v>50</v>
      </c>
      <c r="B206" s="833" t="s">
        <v>2196</v>
      </c>
      <c r="C206" s="833" t="s">
        <v>2202</v>
      </c>
      <c r="D206" s="834" t="s">
        <v>3340</v>
      </c>
      <c r="E206" s="835" t="s">
        <v>2214</v>
      </c>
      <c r="F206" s="833" t="s">
        <v>2197</v>
      </c>
      <c r="G206" s="833" t="s">
        <v>2372</v>
      </c>
      <c r="H206" s="833" t="s">
        <v>587</v>
      </c>
      <c r="I206" s="833" t="s">
        <v>2574</v>
      </c>
      <c r="J206" s="833" t="s">
        <v>2575</v>
      </c>
      <c r="K206" s="833" t="s">
        <v>1802</v>
      </c>
      <c r="L206" s="836">
        <v>42.51</v>
      </c>
      <c r="M206" s="836">
        <v>85.02</v>
      </c>
      <c r="N206" s="833">
        <v>2</v>
      </c>
      <c r="O206" s="837">
        <v>1</v>
      </c>
      <c r="P206" s="836">
        <v>85.02</v>
      </c>
      <c r="Q206" s="838">
        <v>1</v>
      </c>
      <c r="R206" s="833">
        <v>2</v>
      </c>
      <c r="S206" s="838">
        <v>1</v>
      </c>
      <c r="T206" s="837">
        <v>1</v>
      </c>
      <c r="U206" s="839">
        <v>1</v>
      </c>
    </row>
    <row r="207" spans="1:21" ht="14.45" customHeight="1" x14ac:dyDescent="0.2">
      <c r="A207" s="832">
        <v>50</v>
      </c>
      <c r="B207" s="833" t="s">
        <v>2196</v>
      </c>
      <c r="C207" s="833" t="s">
        <v>2202</v>
      </c>
      <c r="D207" s="834" t="s">
        <v>3340</v>
      </c>
      <c r="E207" s="835" t="s">
        <v>2214</v>
      </c>
      <c r="F207" s="833" t="s">
        <v>2197</v>
      </c>
      <c r="G207" s="833" t="s">
        <v>2576</v>
      </c>
      <c r="H207" s="833" t="s">
        <v>587</v>
      </c>
      <c r="I207" s="833" t="s">
        <v>2577</v>
      </c>
      <c r="J207" s="833" t="s">
        <v>2578</v>
      </c>
      <c r="K207" s="833" t="s">
        <v>2579</v>
      </c>
      <c r="L207" s="836">
        <v>73.83</v>
      </c>
      <c r="M207" s="836">
        <v>73.83</v>
      </c>
      <c r="N207" s="833">
        <v>1</v>
      </c>
      <c r="O207" s="837">
        <v>0.5</v>
      </c>
      <c r="P207" s="836"/>
      <c r="Q207" s="838">
        <v>0</v>
      </c>
      <c r="R207" s="833"/>
      <c r="S207" s="838">
        <v>0</v>
      </c>
      <c r="T207" s="837"/>
      <c r="U207" s="839">
        <v>0</v>
      </c>
    </row>
    <row r="208" spans="1:21" ht="14.45" customHeight="1" x14ac:dyDescent="0.2">
      <c r="A208" s="832">
        <v>50</v>
      </c>
      <c r="B208" s="833" t="s">
        <v>2196</v>
      </c>
      <c r="C208" s="833" t="s">
        <v>2202</v>
      </c>
      <c r="D208" s="834" t="s">
        <v>3340</v>
      </c>
      <c r="E208" s="835" t="s">
        <v>2214</v>
      </c>
      <c r="F208" s="833" t="s">
        <v>2197</v>
      </c>
      <c r="G208" s="833" t="s">
        <v>2284</v>
      </c>
      <c r="H208" s="833" t="s">
        <v>587</v>
      </c>
      <c r="I208" s="833" t="s">
        <v>2580</v>
      </c>
      <c r="J208" s="833" t="s">
        <v>2581</v>
      </c>
      <c r="K208" s="833" t="s">
        <v>2582</v>
      </c>
      <c r="L208" s="836">
        <v>300.33</v>
      </c>
      <c r="M208" s="836">
        <v>300.33</v>
      </c>
      <c r="N208" s="833">
        <v>1</v>
      </c>
      <c r="O208" s="837">
        <v>0.5</v>
      </c>
      <c r="P208" s="836"/>
      <c r="Q208" s="838">
        <v>0</v>
      </c>
      <c r="R208" s="833"/>
      <c r="S208" s="838">
        <v>0</v>
      </c>
      <c r="T208" s="837"/>
      <c r="U208" s="839">
        <v>0</v>
      </c>
    </row>
    <row r="209" spans="1:21" ht="14.45" customHeight="1" x14ac:dyDescent="0.2">
      <c r="A209" s="832">
        <v>50</v>
      </c>
      <c r="B209" s="833" t="s">
        <v>2196</v>
      </c>
      <c r="C209" s="833" t="s">
        <v>2202</v>
      </c>
      <c r="D209" s="834" t="s">
        <v>3340</v>
      </c>
      <c r="E209" s="835" t="s">
        <v>2214</v>
      </c>
      <c r="F209" s="833" t="s">
        <v>2197</v>
      </c>
      <c r="G209" s="833" t="s">
        <v>2284</v>
      </c>
      <c r="H209" s="833" t="s">
        <v>625</v>
      </c>
      <c r="I209" s="833" t="s">
        <v>1776</v>
      </c>
      <c r="J209" s="833" t="s">
        <v>1774</v>
      </c>
      <c r="K209" s="833" t="s">
        <v>1777</v>
      </c>
      <c r="L209" s="836">
        <v>186.87</v>
      </c>
      <c r="M209" s="836">
        <v>373.74</v>
      </c>
      <c r="N209" s="833">
        <v>2</v>
      </c>
      <c r="O209" s="837">
        <v>1</v>
      </c>
      <c r="P209" s="836">
        <v>186.87</v>
      </c>
      <c r="Q209" s="838">
        <v>0.5</v>
      </c>
      <c r="R209" s="833">
        <v>1</v>
      </c>
      <c r="S209" s="838">
        <v>0.5</v>
      </c>
      <c r="T209" s="837">
        <v>0.5</v>
      </c>
      <c r="U209" s="839">
        <v>0.5</v>
      </c>
    </row>
    <row r="210" spans="1:21" ht="14.45" customHeight="1" x14ac:dyDescent="0.2">
      <c r="A210" s="832">
        <v>50</v>
      </c>
      <c r="B210" s="833" t="s">
        <v>2196</v>
      </c>
      <c r="C210" s="833" t="s">
        <v>2202</v>
      </c>
      <c r="D210" s="834" t="s">
        <v>3340</v>
      </c>
      <c r="E210" s="835" t="s">
        <v>2214</v>
      </c>
      <c r="F210" s="833" t="s">
        <v>2197</v>
      </c>
      <c r="G210" s="833" t="s">
        <v>2225</v>
      </c>
      <c r="H210" s="833" t="s">
        <v>587</v>
      </c>
      <c r="I210" s="833" t="s">
        <v>2404</v>
      </c>
      <c r="J210" s="833" t="s">
        <v>658</v>
      </c>
      <c r="K210" s="833" t="s">
        <v>2405</v>
      </c>
      <c r="L210" s="836">
        <v>31.65</v>
      </c>
      <c r="M210" s="836">
        <v>94.949999999999989</v>
      </c>
      <c r="N210" s="833">
        <v>3</v>
      </c>
      <c r="O210" s="837">
        <v>1.5</v>
      </c>
      <c r="P210" s="836"/>
      <c r="Q210" s="838">
        <v>0</v>
      </c>
      <c r="R210" s="833"/>
      <c r="S210" s="838">
        <v>0</v>
      </c>
      <c r="T210" s="837"/>
      <c r="U210" s="839">
        <v>0</v>
      </c>
    </row>
    <row r="211" spans="1:21" ht="14.45" customHeight="1" x14ac:dyDescent="0.2">
      <c r="A211" s="832">
        <v>50</v>
      </c>
      <c r="B211" s="833" t="s">
        <v>2196</v>
      </c>
      <c r="C211" s="833" t="s">
        <v>2202</v>
      </c>
      <c r="D211" s="834" t="s">
        <v>3340</v>
      </c>
      <c r="E211" s="835" t="s">
        <v>2214</v>
      </c>
      <c r="F211" s="833" t="s">
        <v>2197</v>
      </c>
      <c r="G211" s="833" t="s">
        <v>2225</v>
      </c>
      <c r="H211" s="833" t="s">
        <v>587</v>
      </c>
      <c r="I211" s="833" t="s">
        <v>2583</v>
      </c>
      <c r="J211" s="833" t="s">
        <v>2407</v>
      </c>
      <c r="K211" s="833" t="s">
        <v>2584</v>
      </c>
      <c r="L211" s="836">
        <v>10.55</v>
      </c>
      <c r="M211" s="836">
        <v>10.55</v>
      </c>
      <c r="N211" s="833">
        <v>1</v>
      </c>
      <c r="O211" s="837">
        <v>0.5</v>
      </c>
      <c r="P211" s="836"/>
      <c r="Q211" s="838">
        <v>0</v>
      </c>
      <c r="R211" s="833"/>
      <c r="S211" s="838">
        <v>0</v>
      </c>
      <c r="T211" s="837"/>
      <c r="U211" s="839">
        <v>0</v>
      </c>
    </row>
    <row r="212" spans="1:21" ht="14.45" customHeight="1" x14ac:dyDescent="0.2">
      <c r="A212" s="832">
        <v>50</v>
      </c>
      <c r="B212" s="833" t="s">
        <v>2196</v>
      </c>
      <c r="C212" s="833" t="s">
        <v>2202</v>
      </c>
      <c r="D212" s="834" t="s">
        <v>3340</v>
      </c>
      <c r="E212" s="835" t="s">
        <v>2214</v>
      </c>
      <c r="F212" s="833" t="s">
        <v>2197</v>
      </c>
      <c r="G212" s="833" t="s">
        <v>2225</v>
      </c>
      <c r="H212" s="833" t="s">
        <v>587</v>
      </c>
      <c r="I212" s="833" t="s">
        <v>2585</v>
      </c>
      <c r="J212" s="833" t="s">
        <v>2416</v>
      </c>
      <c r="K212" s="833" t="s">
        <v>2586</v>
      </c>
      <c r="L212" s="836">
        <v>52.75</v>
      </c>
      <c r="M212" s="836">
        <v>52.75</v>
      </c>
      <c r="N212" s="833">
        <v>1</v>
      </c>
      <c r="O212" s="837">
        <v>0.5</v>
      </c>
      <c r="P212" s="836">
        <v>52.75</v>
      </c>
      <c r="Q212" s="838">
        <v>1</v>
      </c>
      <c r="R212" s="833">
        <v>1</v>
      </c>
      <c r="S212" s="838">
        <v>1</v>
      </c>
      <c r="T212" s="837">
        <v>0.5</v>
      </c>
      <c r="U212" s="839">
        <v>1</v>
      </c>
    </row>
    <row r="213" spans="1:21" ht="14.45" customHeight="1" x14ac:dyDescent="0.2">
      <c r="A213" s="832">
        <v>50</v>
      </c>
      <c r="B213" s="833" t="s">
        <v>2196</v>
      </c>
      <c r="C213" s="833" t="s">
        <v>2202</v>
      </c>
      <c r="D213" s="834" t="s">
        <v>3340</v>
      </c>
      <c r="E213" s="835" t="s">
        <v>2214</v>
      </c>
      <c r="F213" s="833" t="s">
        <v>2197</v>
      </c>
      <c r="G213" s="833" t="s">
        <v>2225</v>
      </c>
      <c r="H213" s="833" t="s">
        <v>587</v>
      </c>
      <c r="I213" s="833" t="s">
        <v>2414</v>
      </c>
      <c r="J213" s="833" t="s">
        <v>658</v>
      </c>
      <c r="K213" s="833" t="s">
        <v>647</v>
      </c>
      <c r="L213" s="836">
        <v>58.62</v>
      </c>
      <c r="M213" s="836">
        <v>117.24</v>
      </c>
      <c r="N213" s="833">
        <v>2</v>
      </c>
      <c r="O213" s="837">
        <v>1</v>
      </c>
      <c r="P213" s="836"/>
      <c r="Q213" s="838">
        <v>0</v>
      </c>
      <c r="R213" s="833"/>
      <c r="S213" s="838">
        <v>0</v>
      </c>
      <c r="T213" s="837"/>
      <c r="U213" s="839">
        <v>0</v>
      </c>
    </row>
    <row r="214" spans="1:21" ht="14.45" customHeight="1" x14ac:dyDescent="0.2">
      <c r="A214" s="832">
        <v>50</v>
      </c>
      <c r="B214" s="833" t="s">
        <v>2196</v>
      </c>
      <c r="C214" s="833" t="s">
        <v>2202</v>
      </c>
      <c r="D214" s="834" t="s">
        <v>3340</v>
      </c>
      <c r="E214" s="835" t="s">
        <v>2214</v>
      </c>
      <c r="F214" s="833" t="s">
        <v>2197</v>
      </c>
      <c r="G214" s="833" t="s">
        <v>2440</v>
      </c>
      <c r="H214" s="833" t="s">
        <v>625</v>
      </c>
      <c r="I214" s="833" t="s">
        <v>2587</v>
      </c>
      <c r="J214" s="833" t="s">
        <v>689</v>
      </c>
      <c r="K214" s="833" t="s">
        <v>690</v>
      </c>
      <c r="L214" s="836">
        <v>38.04</v>
      </c>
      <c r="M214" s="836">
        <v>38.04</v>
      </c>
      <c r="N214" s="833">
        <v>1</v>
      </c>
      <c r="O214" s="837">
        <v>0.5</v>
      </c>
      <c r="P214" s="836">
        <v>38.04</v>
      </c>
      <c r="Q214" s="838">
        <v>1</v>
      </c>
      <c r="R214" s="833">
        <v>1</v>
      </c>
      <c r="S214" s="838">
        <v>1</v>
      </c>
      <c r="T214" s="837">
        <v>0.5</v>
      </c>
      <c r="U214" s="839">
        <v>1</v>
      </c>
    </row>
    <row r="215" spans="1:21" ht="14.45" customHeight="1" x14ac:dyDescent="0.2">
      <c r="A215" s="832">
        <v>50</v>
      </c>
      <c r="B215" s="833" t="s">
        <v>2196</v>
      </c>
      <c r="C215" s="833" t="s">
        <v>2202</v>
      </c>
      <c r="D215" s="834" t="s">
        <v>3340</v>
      </c>
      <c r="E215" s="835" t="s">
        <v>2214</v>
      </c>
      <c r="F215" s="833" t="s">
        <v>2197</v>
      </c>
      <c r="G215" s="833" t="s">
        <v>2440</v>
      </c>
      <c r="H215" s="833" t="s">
        <v>587</v>
      </c>
      <c r="I215" s="833" t="s">
        <v>2588</v>
      </c>
      <c r="J215" s="833" t="s">
        <v>2589</v>
      </c>
      <c r="K215" s="833" t="s">
        <v>2590</v>
      </c>
      <c r="L215" s="836">
        <v>234.07</v>
      </c>
      <c r="M215" s="836">
        <v>234.07</v>
      </c>
      <c r="N215" s="833">
        <v>1</v>
      </c>
      <c r="O215" s="837">
        <v>0.5</v>
      </c>
      <c r="P215" s="836"/>
      <c r="Q215" s="838">
        <v>0</v>
      </c>
      <c r="R215" s="833"/>
      <c r="S215" s="838">
        <v>0</v>
      </c>
      <c r="T215" s="837"/>
      <c r="U215" s="839">
        <v>0</v>
      </c>
    </row>
    <row r="216" spans="1:21" ht="14.45" customHeight="1" x14ac:dyDescent="0.2">
      <c r="A216" s="832">
        <v>50</v>
      </c>
      <c r="B216" s="833" t="s">
        <v>2196</v>
      </c>
      <c r="C216" s="833" t="s">
        <v>2202</v>
      </c>
      <c r="D216" s="834" t="s">
        <v>3340</v>
      </c>
      <c r="E216" s="835" t="s">
        <v>2214</v>
      </c>
      <c r="F216" s="833" t="s">
        <v>2197</v>
      </c>
      <c r="G216" s="833" t="s">
        <v>2256</v>
      </c>
      <c r="H216" s="833" t="s">
        <v>625</v>
      </c>
      <c r="I216" s="833" t="s">
        <v>2287</v>
      </c>
      <c r="J216" s="833" t="s">
        <v>848</v>
      </c>
      <c r="K216" s="833" t="s">
        <v>2288</v>
      </c>
      <c r="L216" s="836">
        <v>1847.49</v>
      </c>
      <c r="M216" s="836">
        <v>1847.49</v>
      </c>
      <c r="N216" s="833">
        <v>1</v>
      </c>
      <c r="O216" s="837">
        <v>0.5</v>
      </c>
      <c r="P216" s="836">
        <v>1847.49</v>
      </c>
      <c r="Q216" s="838">
        <v>1</v>
      </c>
      <c r="R216" s="833">
        <v>1</v>
      </c>
      <c r="S216" s="838">
        <v>1</v>
      </c>
      <c r="T216" s="837">
        <v>0.5</v>
      </c>
      <c r="U216" s="839">
        <v>1</v>
      </c>
    </row>
    <row r="217" spans="1:21" ht="14.45" customHeight="1" x14ac:dyDescent="0.2">
      <c r="A217" s="832">
        <v>50</v>
      </c>
      <c r="B217" s="833" t="s">
        <v>2196</v>
      </c>
      <c r="C217" s="833" t="s">
        <v>2202</v>
      </c>
      <c r="D217" s="834" t="s">
        <v>3340</v>
      </c>
      <c r="E217" s="835" t="s">
        <v>2214</v>
      </c>
      <c r="F217" s="833" t="s">
        <v>2197</v>
      </c>
      <c r="G217" s="833" t="s">
        <v>2256</v>
      </c>
      <c r="H217" s="833" t="s">
        <v>625</v>
      </c>
      <c r="I217" s="833" t="s">
        <v>1768</v>
      </c>
      <c r="J217" s="833" t="s">
        <v>842</v>
      </c>
      <c r="K217" s="833" t="s">
        <v>1769</v>
      </c>
      <c r="L217" s="836">
        <v>1154.68</v>
      </c>
      <c r="M217" s="836">
        <v>2309.36</v>
      </c>
      <c r="N217" s="833">
        <v>2</v>
      </c>
      <c r="O217" s="837">
        <v>1.5</v>
      </c>
      <c r="P217" s="836"/>
      <c r="Q217" s="838">
        <v>0</v>
      </c>
      <c r="R217" s="833"/>
      <c r="S217" s="838">
        <v>0</v>
      </c>
      <c r="T217" s="837"/>
      <c r="U217" s="839">
        <v>0</v>
      </c>
    </row>
    <row r="218" spans="1:21" ht="14.45" customHeight="1" x14ac:dyDescent="0.2">
      <c r="A218" s="832">
        <v>50</v>
      </c>
      <c r="B218" s="833" t="s">
        <v>2196</v>
      </c>
      <c r="C218" s="833" t="s">
        <v>2202</v>
      </c>
      <c r="D218" s="834" t="s">
        <v>3340</v>
      </c>
      <c r="E218" s="835" t="s">
        <v>2214</v>
      </c>
      <c r="F218" s="833" t="s">
        <v>2197</v>
      </c>
      <c r="G218" s="833" t="s">
        <v>2256</v>
      </c>
      <c r="H218" s="833" t="s">
        <v>625</v>
      </c>
      <c r="I218" s="833" t="s">
        <v>1762</v>
      </c>
      <c r="J218" s="833" t="s">
        <v>842</v>
      </c>
      <c r="K218" s="833" t="s">
        <v>1763</v>
      </c>
      <c r="L218" s="836">
        <v>923.74</v>
      </c>
      <c r="M218" s="836">
        <v>923.74</v>
      </c>
      <c r="N218" s="833">
        <v>1</v>
      </c>
      <c r="O218" s="837">
        <v>1</v>
      </c>
      <c r="P218" s="836">
        <v>923.74</v>
      </c>
      <c r="Q218" s="838">
        <v>1</v>
      </c>
      <c r="R218" s="833">
        <v>1</v>
      </c>
      <c r="S218" s="838">
        <v>1</v>
      </c>
      <c r="T218" s="837">
        <v>1</v>
      </c>
      <c r="U218" s="839">
        <v>1</v>
      </c>
    </row>
    <row r="219" spans="1:21" ht="14.45" customHeight="1" x14ac:dyDescent="0.2">
      <c r="A219" s="832">
        <v>50</v>
      </c>
      <c r="B219" s="833" t="s">
        <v>2196</v>
      </c>
      <c r="C219" s="833" t="s">
        <v>2202</v>
      </c>
      <c r="D219" s="834" t="s">
        <v>3340</v>
      </c>
      <c r="E219" s="835" t="s">
        <v>2214</v>
      </c>
      <c r="F219" s="833" t="s">
        <v>2197</v>
      </c>
      <c r="G219" s="833" t="s">
        <v>2236</v>
      </c>
      <c r="H219" s="833" t="s">
        <v>625</v>
      </c>
      <c r="I219" s="833" t="s">
        <v>1719</v>
      </c>
      <c r="J219" s="833" t="s">
        <v>1715</v>
      </c>
      <c r="K219" s="833" t="s">
        <v>1720</v>
      </c>
      <c r="L219" s="836">
        <v>32.25</v>
      </c>
      <c r="M219" s="836">
        <v>32.25</v>
      </c>
      <c r="N219" s="833">
        <v>1</v>
      </c>
      <c r="O219" s="837">
        <v>0.5</v>
      </c>
      <c r="P219" s="836"/>
      <c r="Q219" s="838">
        <v>0</v>
      </c>
      <c r="R219" s="833"/>
      <c r="S219" s="838">
        <v>0</v>
      </c>
      <c r="T219" s="837"/>
      <c r="U219" s="839">
        <v>0</v>
      </c>
    </row>
    <row r="220" spans="1:21" ht="14.45" customHeight="1" x14ac:dyDescent="0.2">
      <c r="A220" s="832">
        <v>50</v>
      </c>
      <c r="B220" s="833" t="s">
        <v>2196</v>
      </c>
      <c r="C220" s="833" t="s">
        <v>2202</v>
      </c>
      <c r="D220" s="834" t="s">
        <v>3340</v>
      </c>
      <c r="E220" s="835" t="s">
        <v>2214</v>
      </c>
      <c r="F220" s="833" t="s">
        <v>2197</v>
      </c>
      <c r="G220" s="833" t="s">
        <v>2236</v>
      </c>
      <c r="H220" s="833" t="s">
        <v>625</v>
      </c>
      <c r="I220" s="833" t="s">
        <v>1714</v>
      </c>
      <c r="J220" s="833" t="s">
        <v>1715</v>
      </c>
      <c r="K220" s="833" t="s">
        <v>1716</v>
      </c>
      <c r="L220" s="836">
        <v>16.12</v>
      </c>
      <c r="M220" s="836">
        <v>16.12</v>
      </c>
      <c r="N220" s="833">
        <v>1</v>
      </c>
      <c r="O220" s="837">
        <v>0.5</v>
      </c>
      <c r="P220" s="836"/>
      <c r="Q220" s="838">
        <v>0</v>
      </c>
      <c r="R220" s="833"/>
      <c r="S220" s="838">
        <v>0</v>
      </c>
      <c r="T220" s="837"/>
      <c r="U220" s="839">
        <v>0</v>
      </c>
    </row>
    <row r="221" spans="1:21" ht="14.45" customHeight="1" x14ac:dyDescent="0.2">
      <c r="A221" s="832">
        <v>50</v>
      </c>
      <c r="B221" s="833" t="s">
        <v>2196</v>
      </c>
      <c r="C221" s="833" t="s">
        <v>2202</v>
      </c>
      <c r="D221" s="834" t="s">
        <v>3340</v>
      </c>
      <c r="E221" s="835" t="s">
        <v>2214</v>
      </c>
      <c r="F221" s="833" t="s">
        <v>2197</v>
      </c>
      <c r="G221" s="833" t="s">
        <v>2591</v>
      </c>
      <c r="H221" s="833" t="s">
        <v>587</v>
      </c>
      <c r="I221" s="833" t="s">
        <v>2592</v>
      </c>
      <c r="J221" s="833" t="s">
        <v>1032</v>
      </c>
      <c r="K221" s="833" t="s">
        <v>1035</v>
      </c>
      <c r="L221" s="836">
        <v>0</v>
      </c>
      <c r="M221" s="836">
        <v>0</v>
      </c>
      <c r="N221" s="833">
        <v>1</v>
      </c>
      <c r="O221" s="837">
        <v>0.5</v>
      </c>
      <c r="P221" s="836"/>
      <c r="Q221" s="838"/>
      <c r="R221" s="833"/>
      <c r="S221" s="838">
        <v>0</v>
      </c>
      <c r="T221" s="837"/>
      <c r="U221" s="839">
        <v>0</v>
      </c>
    </row>
    <row r="222" spans="1:21" ht="14.45" customHeight="1" x14ac:dyDescent="0.2">
      <c r="A222" s="832">
        <v>50</v>
      </c>
      <c r="B222" s="833" t="s">
        <v>2196</v>
      </c>
      <c r="C222" s="833" t="s">
        <v>2202</v>
      </c>
      <c r="D222" s="834" t="s">
        <v>3340</v>
      </c>
      <c r="E222" s="835" t="s">
        <v>2214</v>
      </c>
      <c r="F222" s="833" t="s">
        <v>2197</v>
      </c>
      <c r="G222" s="833" t="s">
        <v>2242</v>
      </c>
      <c r="H222" s="833" t="s">
        <v>625</v>
      </c>
      <c r="I222" s="833" t="s">
        <v>2243</v>
      </c>
      <c r="J222" s="833" t="s">
        <v>1044</v>
      </c>
      <c r="K222" s="833" t="s">
        <v>1330</v>
      </c>
      <c r="L222" s="836">
        <v>47.7</v>
      </c>
      <c r="M222" s="836">
        <v>47.7</v>
      </c>
      <c r="N222" s="833">
        <v>1</v>
      </c>
      <c r="O222" s="837">
        <v>0.5</v>
      </c>
      <c r="P222" s="836"/>
      <c r="Q222" s="838">
        <v>0</v>
      </c>
      <c r="R222" s="833"/>
      <c r="S222" s="838">
        <v>0</v>
      </c>
      <c r="T222" s="837"/>
      <c r="U222" s="839">
        <v>0</v>
      </c>
    </row>
    <row r="223" spans="1:21" ht="14.45" customHeight="1" x14ac:dyDescent="0.2">
      <c r="A223" s="832">
        <v>50</v>
      </c>
      <c r="B223" s="833" t="s">
        <v>2196</v>
      </c>
      <c r="C223" s="833" t="s">
        <v>2202</v>
      </c>
      <c r="D223" s="834" t="s">
        <v>3340</v>
      </c>
      <c r="E223" s="835" t="s">
        <v>2214</v>
      </c>
      <c r="F223" s="833" t="s">
        <v>2197</v>
      </c>
      <c r="G223" s="833" t="s">
        <v>2242</v>
      </c>
      <c r="H223" s="833" t="s">
        <v>625</v>
      </c>
      <c r="I223" s="833" t="s">
        <v>1846</v>
      </c>
      <c r="J223" s="833" t="s">
        <v>1044</v>
      </c>
      <c r="K223" s="833" t="s">
        <v>1847</v>
      </c>
      <c r="L223" s="836">
        <v>143.09</v>
      </c>
      <c r="M223" s="836">
        <v>286.18</v>
      </c>
      <c r="N223" s="833">
        <v>2</v>
      </c>
      <c r="O223" s="837">
        <v>1</v>
      </c>
      <c r="P223" s="836"/>
      <c r="Q223" s="838">
        <v>0</v>
      </c>
      <c r="R223" s="833"/>
      <c r="S223" s="838">
        <v>0</v>
      </c>
      <c r="T223" s="837"/>
      <c r="U223" s="839">
        <v>0</v>
      </c>
    </row>
    <row r="224" spans="1:21" ht="14.45" customHeight="1" x14ac:dyDescent="0.2">
      <c r="A224" s="832">
        <v>50</v>
      </c>
      <c r="B224" s="833" t="s">
        <v>2196</v>
      </c>
      <c r="C224" s="833" t="s">
        <v>2202</v>
      </c>
      <c r="D224" s="834" t="s">
        <v>3340</v>
      </c>
      <c r="E224" s="835" t="s">
        <v>2214</v>
      </c>
      <c r="F224" s="833" t="s">
        <v>2197</v>
      </c>
      <c r="G224" s="833" t="s">
        <v>2234</v>
      </c>
      <c r="H224" s="833" t="s">
        <v>625</v>
      </c>
      <c r="I224" s="833" t="s">
        <v>1851</v>
      </c>
      <c r="J224" s="833" t="s">
        <v>1852</v>
      </c>
      <c r="K224" s="833" t="s">
        <v>1853</v>
      </c>
      <c r="L224" s="836">
        <v>10.34</v>
      </c>
      <c r="M224" s="836">
        <v>20.68</v>
      </c>
      <c r="N224" s="833">
        <v>2</v>
      </c>
      <c r="O224" s="837">
        <v>1.5</v>
      </c>
      <c r="P224" s="836"/>
      <c r="Q224" s="838">
        <v>0</v>
      </c>
      <c r="R224" s="833"/>
      <c r="S224" s="838">
        <v>0</v>
      </c>
      <c r="T224" s="837"/>
      <c r="U224" s="839">
        <v>0</v>
      </c>
    </row>
    <row r="225" spans="1:21" ht="14.45" customHeight="1" x14ac:dyDescent="0.2">
      <c r="A225" s="832">
        <v>50</v>
      </c>
      <c r="B225" s="833" t="s">
        <v>2196</v>
      </c>
      <c r="C225" s="833" t="s">
        <v>2202</v>
      </c>
      <c r="D225" s="834" t="s">
        <v>3340</v>
      </c>
      <c r="E225" s="835" t="s">
        <v>2214</v>
      </c>
      <c r="F225" s="833" t="s">
        <v>2197</v>
      </c>
      <c r="G225" s="833" t="s">
        <v>2234</v>
      </c>
      <c r="H225" s="833" t="s">
        <v>625</v>
      </c>
      <c r="I225" s="833" t="s">
        <v>1854</v>
      </c>
      <c r="J225" s="833" t="s">
        <v>1852</v>
      </c>
      <c r="K225" s="833" t="s">
        <v>1855</v>
      </c>
      <c r="L225" s="836">
        <v>15.9</v>
      </c>
      <c r="M225" s="836">
        <v>15.9</v>
      </c>
      <c r="N225" s="833">
        <v>1</v>
      </c>
      <c r="O225" s="837">
        <v>0.5</v>
      </c>
      <c r="P225" s="836">
        <v>15.9</v>
      </c>
      <c r="Q225" s="838">
        <v>1</v>
      </c>
      <c r="R225" s="833">
        <v>1</v>
      </c>
      <c r="S225" s="838">
        <v>1</v>
      </c>
      <c r="T225" s="837">
        <v>0.5</v>
      </c>
      <c r="U225" s="839">
        <v>1</v>
      </c>
    </row>
    <row r="226" spans="1:21" ht="14.45" customHeight="1" x14ac:dyDescent="0.2">
      <c r="A226" s="832">
        <v>50</v>
      </c>
      <c r="B226" s="833" t="s">
        <v>2196</v>
      </c>
      <c r="C226" s="833" t="s">
        <v>2202</v>
      </c>
      <c r="D226" s="834" t="s">
        <v>3340</v>
      </c>
      <c r="E226" s="835" t="s">
        <v>2214</v>
      </c>
      <c r="F226" s="833" t="s">
        <v>2197</v>
      </c>
      <c r="G226" s="833" t="s">
        <v>2234</v>
      </c>
      <c r="H226" s="833" t="s">
        <v>625</v>
      </c>
      <c r="I226" s="833" t="s">
        <v>1856</v>
      </c>
      <c r="J226" s="833" t="s">
        <v>1852</v>
      </c>
      <c r="K226" s="833" t="s">
        <v>1857</v>
      </c>
      <c r="L226" s="836">
        <v>47.7</v>
      </c>
      <c r="M226" s="836">
        <v>95.4</v>
      </c>
      <c r="N226" s="833">
        <v>2</v>
      </c>
      <c r="O226" s="837">
        <v>1</v>
      </c>
      <c r="P226" s="836"/>
      <c r="Q226" s="838">
        <v>0</v>
      </c>
      <c r="R226" s="833"/>
      <c r="S226" s="838">
        <v>0</v>
      </c>
      <c r="T226" s="837"/>
      <c r="U226" s="839">
        <v>0</v>
      </c>
    </row>
    <row r="227" spans="1:21" ht="14.45" customHeight="1" x14ac:dyDescent="0.2">
      <c r="A227" s="832">
        <v>50</v>
      </c>
      <c r="B227" s="833" t="s">
        <v>2196</v>
      </c>
      <c r="C227" s="833" t="s">
        <v>2202</v>
      </c>
      <c r="D227" s="834" t="s">
        <v>3340</v>
      </c>
      <c r="E227" s="835" t="s">
        <v>2214</v>
      </c>
      <c r="F227" s="833" t="s">
        <v>2197</v>
      </c>
      <c r="G227" s="833" t="s">
        <v>2234</v>
      </c>
      <c r="H227" s="833" t="s">
        <v>587</v>
      </c>
      <c r="I227" s="833" t="s">
        <v>2593</v>
      </c>
      <c r="J227" s="833" t="s">
        <v>2594</v>
      </c>
      <c r="K227" s="833" t="s">
        <v>2595</v>
      </c>
      <c r="L227" s="836">
        <v>47.7</v>
      </c>
      <c r="M227" s="836">
        <v>47.7</v>
      </c>
      <c r="N227" s="833">
        <v>1</v>
      </c>
      <c r="O227" s="837">
        <v>0.5</v>
      </c>
      <c r="P227" s="836">
        <v>47.7</v>
      </c>
      <c r="Q227" s="838">
        <v>1</v>
      </c>
      <c r="R227" s="833">
        <v>1</v>
      </c>
      <c r="S227" s="838">
        <v>1</v>
      </c>
      <c r="T227" s="837">
        <v>0.5</v>
      </c>
      <c r="U227" s="839">
        <v>1</v>
      </c>
    </row>
    <row r="228" spans="1:21" ht="14.45" customHeight="1" x14ac:dyDescent="0.2">
      <c r="A228" s="832">
        <v>50</v>
      </c>
      <c r="B228" s="833" t="s">
        <v>2196</v>
      </c>
      <c r="C228" s="833" t="s">
        <v>2202</v>
      </c>
      <c r="D228" s="834" t="s">
        <v>3340</v>
      </c>
      <c r="E228" s="835" t="s">
        <v>2214</v>
      </c>
      <c r="F228" s="833" t="s">
        <v>2197</v>
      </c>
      <c r="G228" s="833" t="s">
        <v>2293</v>
      </c>
      <c r="H228" s="833" t="s">
        <v>587</v>
      </c>
      <c r="I228" s="833" t="s">
        <v>2294</v>
      </c>
      <c r="J228" s="833" t="s">
        <v>1083</v>
      </c>
      <c r="K228" s="833" t="s">
        <v>2295</v>
      </c>
      <c r="L228" s="836">
        <v>128.69999999999999</v>
      </c>
      <c r="M228" s="836">
        <v>128.69999999999999</v>
      </c>
      <c r="N228" s="833">
        <v>1</v>
      </c>
      <c r="O228" s="837">
        <v>0.5</v>
      </c>
      <c r="P228" s="836">
        <v>128.69999999999999</v>
      </c>
      <c r="Q228" s="838">
        <v>1</v>
      </c>
      <c r="R228" s="833">
        <v>1</v>
      </c>
      <c r="S228" s="838">
        <v>1</v>
      </c>
      <c r="T228" s="837">
        <v>0.5</v>
      </c>
      <c r="U228" s="839">
        <v>1</v>
      </c>
    </row>
    <row r="229" spans="1:21" ht="14.45" customHeight="1" x14ac:dyDescent="0.2">
      <c r="A229" s="832">
        <v>50</v>
      </c>
      <c r="B229" s="833" t="s">
        <v>2196</v>
      </c>
      <c r="C229" s="833" t="s">
        <v>2202</v>
      </c>
      <c r="D229" s="834" t="s">
        <v>3340</v>
      </c>
      <c r="E229" s="835" t="s">
        <v>2214</v>
      </c>
      <c r="F229" s="833" t="s">
        <v>2197</v>
      </c>
      <c r="G229" s="833" t="s">
        <v>2244</v>
      </c>
      <c r="H229" s="833" t="s">
        <v>587</v>
      </c>
      <c r="I229" s="833" t="s">
        <v>2245</v>
      </c>
      <c r="J229" s="833" t="s">
        <v>1154</v>
      </c>
      <c r="K229" s="833" t="s">
        <v>2246</v>
      </c>
      <c r="L229" s="836">
        <v>42.08</v>
      </c>
      <c r="M229" s="836">
        <v>84.16</v>
      </c>
      <c r="N229" s="833">
        <v>2</v>
      </c>
      <c r="O229" s="837">
        <v>1</v>
      </c>
      <c r="P229" s="836">
        <v>84.16</v>
      </c>
      <c r="Q229" s="838">
        <v>1</v>
      </c>
      <c r="R229" s="833">
        <v>2</v>
      </c>
      <c r="S229" s="838">
        <v>1</v>
      </c>
      <c r="T229" s="837">
        <v>1</v>
      </c>
      <c r="U229" s="839">
        <v>1</v>
      </c>
    </row>
    <row r="230" spans="1:21" ht="14.45" customHeight="1" x14ac:dyDescent="0.2">
      <c r="A230" s="832">
        <v>50</v>
      </c>
      <c r="B230" s="833" t="s">
        <v>2196</v>
      </c>
      <c r="C230" s="833" t="s">
        <v>2202</v>
      </c>
      <c r="D230" s="834" t="s">
        <v>3340</v>
      </c>
      <c r="E230" s="835" t="s">
        <v>2214</v>
      </c>
      <c r="F230" s="833" t="s">
        <v>2197</v>
      </c>
      <c r="G230" s="833" t="s">
        <v>2247</v>
      </c>
      <c r="H230" s="833" t="s">
        <v>587</v>
      </c>
      <c r="I230" s="833" t="s">
        <v>2248</v>
      </c>
      <c r="J230" s="833" t="s">
        <v>1285</v>
      </c>
      <c r="K230" s="833" t="s">
        <v>2249</v>
      </c>
      <c r="L230" s="836">
        <v>219.37</v>
      </c>
      <c r="M230" s="836">
        <v>219.37</v>
      </c>
      <c r="N230" s="833">
        <v>1</v>
      </c>
      <c r="O230" s="837">
        <v>0.5</v>
      </c>
      <c r="P230" s="836"/>
      <c r="Q230" s="838">
        <v>0</v>
      </c>
      <c r="R230" s="833"/>
      <c r="S230" s="838">
        <v>0</v>
      </c>
      <c r="T230" s="837"/>
      <c r="U230" s="839">
        <v>0</v>
      </c>
    </row>
    <row r="231" spans="1:21" ht="14.45" customHeight="1" x14ac:dyDescent="0.2">
      <c r="A231" s="832">
        <v>50</v>
      </c>
      <c r="B231" s="833" t="s">
        <v>2196</v>
      </c>
      <c r="C231" s="833" t="s">
        <v>2202</v>
      </c>
      <c r="D231" s="834" t="s">
        <v>3340</v>
      </c>
      <c r="E231" s="835" t="s">
        <v>2214</v>
      </c>
      <c r="F231" s="833" t="s">
        <v>2197</v>
      </c>
      <c r="G231" s="833" t="s">
        <v>2498</v>
      </c>
      <c r="H231" s="833" t="s">
        <v>587</v>
      </c>
      <c r="I231" s="833" t="s">
        <v>2596</v>
      </c>
      <c r="J231" s="833" t="s">
        <v>2500</v>
      </c>
      <c r="K231" s="833" t="s">
        <v>2597</v>
      </c>
      <c r="L231" s="836">
        <v>73.83</v>
      </c>
      <c r="M231" s="836">
        <v>73.83</v>
      </c>
      <c r="N231" s="833">
        <v>1</v>
      </c>
      <c r="O231" s="837">
        <v>0.5</v>
      </c>
      <c r="P231" s="836"/>
      <c r="Q231" s="838">
        <v>0</v>
      </c>
      <c r="R231" s="833"/>
      <c r="S231" s="838">
        <v>0</v>
      </c>
      <c r="T231" s="837"/>
      <c r="U231" s="839">
        <v>0</v>
      </c>
    </row>
    <row r="232" spans="1:21" ht="14.45" customHeight="1" x14ac:dyDescent="0.2">
      <c r="A232" s="832">
        <v>50</v>
      </c>
      <c r="B232" s="833" t="s">
        <v>2196</v>
      </c>
      <c r="C232" s="833" t="s">
        <v>2202</v>
      </c>
      <c r="D232" s="834" t="s">
        <v>3340</v>
      </c>
      <c r="E232" s="835" t="s">
        <v>2214</v>
      </c>
      <c r="F232" s="833" t="s">
        <v>2197</v>
      </c>
      <c r="G232" s="833" t="s">
        <v>2598</v>
      </c>
      <c r="H232" s="833" t="s">
        <v>587</v>
      </c>
      <c r="I232" s="833" t="s">
        <v>2599</v>
      </c>
      <c r="J232" s="833" t="s">
        <v>2600</v>
      </c>
      <c r="K232" s="833" t="s">
        <v>2601</v>
      </c>
      <c r="L232" s="836">
        <v>93.43</v>
      </c>
      <c r="M232" s="836">
        <v>186.86</v>
      </c>
      <c r="N232" s="833">
        <v>2</v>
      </c>
      <c r="O232" s="837">
        <v>2</v>
      </c>
      <c r="P232" s="836"/>
      <c r="Q232" s="838">
        <v>0</v>
      </c>
      <c r="R232" s="833"/>
      <c r="S232" s="838">
        <v>0</v>
      </c>
      <c r="T232" s="837"/>
      <c r="U232" s="839">
        <v>0</v>
      </c>
    </row>
    <row r="233" spans="1:21" ht="14.45" customHeight="1" x14ac:dyDescent="0.2">
      <c r="A233" s="832">
        <v>50</v>
      </c>
      <c r="B233" s="833" t="s">
        <v>2196</v>
      </c>
      <c r="C233" s="833" t="s">
        <v>2202</v>
      </c>
      <c r="D233" s="834" t="s">
        <v>3340</v>
      </c>
      <c r="E233" s="835" t="s">
        <v>2214</v>
      </c>
      <c r="F233" s="833" t="s">
        <v>2197</v>
      </c>
      <c r="G233" s="833" t="s">
        <v>2598</v>
      </c>
      <c r="H233" s="833" t="s">
        <v>587</v>
      </c>
      <c r="I233" s="833" t="s">
        <v>2602</v>
      </c>
      <c r="J233" s="833" t="s">
        <v>2600</v>
      </c>
      <c r="K233" s="833" t="s">
        <v>2603</v>
      </c>
      <c r="L233" s="836">
        <v>93.43</v>
      </c>
      <c r="M233" s="836">
        <v>93.43</v>
      </c>
      <c r="N233" s="833">
        <v>1</v>
      </c>
      <c r="O233" s="837">
        <v>0.5</v>
      </c>
      <c r="P233" s="836">
        <v>93.43</v>
      </c>
      <c r="Q233" s="838">
        <v>1</v>
      </c>
      <c r="R233" s="833">
        <v>1</v>
      </c>
      <c r="S233" s="838">
        <v>1</v>
      </c>
      <c r="T233" s="837">
        <v>0.5</v>
      </c>
      <c r="U233" s="839">
        <v>1</v>
      </c>
    </row>
    <row r="234" spans="1:21" ht="14.45" customHeight="1" x14ac:dyDescent="0.2">
      <c r="A234" s="832">
        <v>50</v>
      </c>
      <c r="B234" s="833" t="s">
        <v>2196</v>
      </c>
      <c r="C234" s="833" t="s">
        <v>2202</v>
      </c>
      <c r="D234" s="834" t="s">
        <v>3340</v>
      </c>
      <c r="E234" s="835" t="s">
        <v>2214</v>
      </c>
      <c r="F234" s="833" t="s">
        <v>2197</v>
      </c>
      <c r="G234" s="833" t="s">
        <v>1163</v>
      </c>
      <c r="H234" s="833" t="s">
        <v>625</v>
      </c>
      <c r="I234" s="833" t="s">
        <v>1751</v>
      </c>
      <c r="J234" s="833" t="s">
        <v>1752</v>
      </c>
      <c r="K234" s="833" t="s">
        <v>1753</v>
      </c>
      <c r="L234" s="836">
        <v>184.74</v>
      </c>
      <c r="M234" s="836">
        <v>369.48</v>
      </c>
      <c r="N234" s="833">
        <v>2</v>
      </c>
      <c r="O234" s="837">
        <v>1</v>
      </c>
      <c r="P234" s="836">
        <v>184.74</v>
      </c>
      <c r="Q234" s="838">
        <v>0.5</v>
      </c>
      <c r="R234" s="833">
        <v>1</v>
      </c>
      <c r="S234" s="838">
        <v>0.5</v>
      </c>
      <c r="T234" s="837">
        <v>0.5</v>
      </c>
      <c r="U234" s="839">
        <v>0.5</v>
      </c>
    </row>
    <row r="235" spans="1:21" ht="14.45" customHeight="1" x14ac:dyDescent="0.2">
      <c r="A235" s="832">
        <v>50</v>
      </c>
      <c r="B235" s="833" t="s">
        <v>2196</v>
      </c>
      <c r="C235" s="833" t="s">
        <v>2202</v>
      </c>
      <c r="D235" s="834" t="s">
        <v>3340</v>
      </c>
      <c r="E235" s="835" t="s">
        <v>2214</v>
      </c>
      <c r="F235" s="833" t="s">
        <v>2197</v>
      </c>
      <c r="G235" s="833" t="s">
        <v>1163</v>
      </c>
      <c r="H235" s="833" t="s">
        <v>625</v>
      </c>
      <c r="I235" s="833" t="s">
        <v>1754</v>
      </c>
      <c r="J235" s="833" t="s">
        <v>1755</v>
      </c>
      <c r="K235" s="833" t="s">
        <v>1756</v>
      </c>
      <c r="L235" s="836">
        <v>120.61</v>
      </c>
      <c r="M235" s="836">
        <v>120.61</v>
      </c>
      <c r="N235" s="833">
        <v>1</v>
      </c>
      <c r="O235" s="837">
        <v>0.5</v>
      </c>
      <c r="P235" s="836">
        <v>120.61</v>
      </c>
      <c r="Q235" s="838">
        <v>1</v>
      </c>
      <c r="R235" s="833">
        <v>1</v>
      </c>
      <c r="S235" s="838">
        <v>1</v>
      </c>
      <c r="T235" s="837">
        <v>0.5</v>
      </c>
      <c r="U235" s="839">
        <v>1</v>
      </c>
    </row>
    <row r="236" spans="1:21" ht="14.45" customHeight="1" x14ac:dyDescent="0.2">
      <c r="A236" s="832">
        <v>50</v>
      </c>
      <c r="B236" s="833" t="s">
        <v>2196</v>
      </c>
      <c r="C236" s="833" t="s">
        <v>2202</v>
      </c>
      <c r="D236" s="834" t="s">
        <v>3340</v>
      </c>
      <c r="E236" s="835" t="s">
        <v>2214</v>
      </c>
      <c r="F236" s="833" t="s">
        <v>2197</v>
      </c>
      <c r="G236" s="833" t="s">
        <v>1163</v>
      </c>
      <c r="H236" s="833" t="s">
        <v>587</v>
      </c>
      <c r="I236" s="833" t="s">
        <v>2298</v>
      </c>
      <c r="J236" s="833" t="s">
        <v>1755</v>
      </c>
      <c r="K236" s="833" t="s">
        <v>2299</v>
      </c>
      <c r="L236" s="836">
        <v>184.74</v>
      </c>
      <c r="M236" s="836">
        <v>184.74</v>
      </c>
      <c r="N236" s="833">
        <v>1</v>
      </c>
      <c r="O236" s="837">
        <v>0.5</v>
      </c>
      <c r="P236" s="836"/>
      <c r="Q236" s="838">
        <v>0</v>
      </c>
      <c r="R236" s="833"/>
      <c r="S236" s="838">
        <v>0</v>
      </c>
      <c r="T236" s="837"/>
      <c r="U236" s="839">
        <v>0</v>
      </c>
    </row>
    <row r="237" spans="1:21" ht="14.45" customHeight="1" x14ac:dyDescent="0.2">
      <c r="A237" s="832">
        <v>50</v>
      </c>
      <c r="B237" s="833" t="s">
        <v>2196</v>
      </c>
      <c r="C237" s="833" t="s">
        <v>2202</v>
      </c>
      <c r="D237" s="834" t="s">
        <v>3340</v>
      </c>
      <c r="E237" s="835" t="s">
        <v>2214</v>
      </c>
      <c r="F237" s="833" t="s">
        <v>2197</v>
      </c>
      <c r="G237" s="833" t="s">
        <v>2534</v>
      </c>
      <c r="H237" s="833" t="s">
        <v>587</v>
      </c>
      <c r="I237" s="833" t="s">
        <v>2604</v>
      </c>
      <c r="J237" s="833" t="s">
        <v>2605</v>
      </c>
      <c r="K237" s="833" t="s">
        <v>2606</v>
      </c>
      <c r="L237" s="836">
        <v>76.709999999999994</v>
      </c>
      <c r="M237" s="836">
        <v>76.709999999999994</v>
      </c>
      <c r="N237" s="833">
        <v>1</v>
      </c>
      <c r="O237" s="837">
        <v>0.5</v>
      </c>
      <c r="P237" s="836"/>
      <c r="Q237" s="838">
        <v>0</v>
      </c>
      <c r="R237" s="833"/>
      <c r="S237" s="838">
        <v>0</v>
      </c>
      <c r="T237" s="837"/>
      <c r="U237" s="839">
        <v>0</v>
      </c>
    </row>
    <row r="238" spans="1:21" ht="14.45" customHeight="1" x14ac:dyDescent="0.2">
      <c r="A238" s="832">
        <v>50</v>
      </c>
      <c r="B238" s="833" t="s">
        <v>2196</v>
      </c>
      <c r="C238" s="833" t="s">
        <v>2202</v>
      </c>
      <c r="D238" s="834" t="s">
        <v>3340</v>
      </c>
      <c r="E238" s="835" t="s">
        <v>2214</v>
      </c>
      <c r="F238" s="833" t="s">
        <v>2197</v>
      </c>
      <c r="G238" s="833" t="s">
        <v>2607</v>
      </c>
      <c r="H238" s="833" t="s">
        <v>625</v>
      </c>
      <c r="I238" s="833" t="s">
        <v>2608</v>
      </c>
      <c r="J238" s="833" t="s">
        <v>2609</v>
      </c>
      <c r="K238" s="833" t="s">
        <v>2610</v>
      </c>
      <c r="L238" s="836">
        <v>830.09</v>
      </c>
      <c r="M238" s="836">
        <v>830.09</v>
      </c>
      <c r="N238" s="833">
        <v>1</v>
      </c>
      <c r="O238" s="837">
        <v>0.5</v>
      </c>
      <c r="P238" s="836">
        <v>830.09</v>
      </c>
      <c r="Q238" s="838">
        <v>1</v>
      </c>
      <c r="R238" s="833">
        <v>1</v>
      </c>
      <c r="S238" s="838">
        <v>1</v>
      </c>
      <c r="T238" s="837">
        <v>0.5</v>
      </c>
      <c r="U238" s="839">
        <v>1</v>
      </c>
    </row>
    <row r="239" spans="1:21" ht="14.45" customHeight="1" x14ac:dyDescent="0.2">
      <c r="A239" s="832">
        <v>50</v>
      </c>
      <c r="B239" s="833" t="s">
        <v>2196</v>
      </c>
      <c r="C239" s="833" t="s">
        <v>2202</v>
      </c>
      <c r="D239" s="834" t="s">
        <v>3340</v>
      </c>
      <c r="E239" s="835" t="s">
        <v>2214</v>
      </c>
      <c r="F239" s="833" t="s">
        <v>2197</v>
      </c>
      <c r="G239" s="833" t="s">
        <v>2611</v>
      </c>
      <c r="H239" s="833" t="s">
        <v>587</v>
      </c>
      <c r="I239" s="833" t="s">
        <v>2612</v>
      </c>
      <c r="J239" s="833" t="s">
        <v>2613</v>
      </c>
      <c r="K239" s="833" t="s">
        <v>2614</v>
      </c>
      <c r="L239" s="836">
        <v>2571.62</v>
      </c>
      <c r="M239" s="836">
        <v>2571.62</v>
      </c>
      <c r="N239" s="833">
        <v>1</v>
      </c>
      <c r="O239" s="837">
        <v>0.5</v>
      </c>
      <c r="P239" s="836">
        <v>2571.62</v>
      </c>
      <c r="Q239" s="838">
        <v>1</v>
      </c>
      <c r="R239" s="833">
        <v>1</v>
      </c>
      <c r="S239" s="838">
        <v>1</v>
      </c>
      <c r="T239" s="837">
        <v>0.5</v>
      </c>
      <c r="U239" s="839">
        <v>1</v>
      </c>
    </row>
    <row r="240" spans="1:21" ht="14.45" customHeight="1" x14ac:dyDescent="0.2">
      <c r="A240" s="832">
        <v>50</v>
      </c>
      <c r="B240" s="833" t="s">
        <v>2196</v>
      </c>
      <c r="C240" s="833" t="s">
        <v>2202</v>
      </c>
      <c r="D240" s="834" t="s">
        <v>3340</v>
      </c>
      <c r="E240" s="835" t="s">
        <v>2215</v>
      </c>
      <c r="F240" s="833" t="s">
        <v>2197</v>
      </c>
      <c r="G240" s="833" t="s">
        <v>2615</v>
      </c>
      <c r="H240" s="833" t="s">
        <v>587</v>
      </c>
      <c r="I240" s="833" t="s">
        <v>2616</v>
      </c>
      <c r="J240" s="833" t="s">
        <v>2617</v>
      </c>
      <c r="K240" s="833" t="s">
        <v>2062</v>
      </c>
      <c r="L240" s="836">
        <v>0</v>
      </c>
      <c r="M240" s="836">
        <v>0</v>
      </c>
      <c r="N240" s="833">
        <v>1</v>
      </c>
      <c r="O240" s="837">
        <v>1</v>
      </c>
      <c r="P240" s="836">
        <v>0</v>
      </c>
      <c r="Q240" s="838"/>
      <c r="R240" s="833">
        <v>1</v>
      </c>
      <c r="S240" s="838">
        <v>1</v>
      </c>
      <c r="T240" s="837">
        <v>1</v>
      </c>
      <c r="U240" s="839">
        <v>1</v>
      </c>
    </row>
    <row r="241" spans="1:21" ht="14.45" customHeight="1" x14ac:dyDescent="0.2">
      <c r="A241" s="832">
        <v>50</v>
      </c>
      <c r="B241" s="833" t="s">
        <v>2196</v>
      </c>
      <c r="C241" s="833" t="s">
        <v>2202</v>
      </c>
      <c r="D241" s="834" t="s">
        <v>3340</v>
      </c>
      <c r="E241" s="835" t="s">
        <v>2215</v>
      </c>
      <c r="F241" s="833" t="s">
        <v>2197</v>
      </c>
      <c r="G241" s="833" t="s">
        <v>2618</v>
      </c>
      <c r="H241" s="833" t="s">
        <v>587</v>
      </c>
      <c r="I241" s="833" t="s">
        <v>2619</v>
      </c>
      <c r="J241" s="833" t="s">
        <v>1174</v>
      </c>
      <c r="K241" s="833" t="s">
        <v>2620</v>
      </c>
      <c r="L241" s="836">
        <v>247.17</v>
      </c>
      <c r="M241" s="836">
        <v>247.17</v>
      </c>
      <c r="N241" s="833">
        <v>1</v>
      </c>
      <c r="O241" s="837">
        <v>0.5</v>
      </c>
      <c r="P241" s="836">
        <v>247.17</v>
      </c>
      <c r="Q241" s="838">
        <v>1</v>
      </c>
      <c r="R241" s="833">
        <v>1</v>
      </c>
      <c r="S241" s="838">
        <v>1</v>
      </c>
      <c r="T241" s="837">
        <v>0.5</v>
      </c>
      <c r="U241" s="839">
        <v>1</v>
      </c>
    </row>
    <row r="242" spans="1:21" ht="14.45" customHeight="1" x14ac:dyDescent="0.2">
      <c r="A242" s="832">
        <v>50</v>
      </c>
      <c r="B242" s="833" t="s">
        <v>2196</v>
      </c>
      <c r="C242" s="833" t="s">
        <v>2202</v>
      </c>
      <c r="D242" s="834" t="s">
        <v>3340</v>
      </c>
      <c r="E242" s="835" t="s">
        <v>2215</v>
      </c>
      <c r="F242" s="833" t="s">
        <v>2197</v>
      </c>
      <c r="G242" s="833" t="s">
        <v>2618</v>
      </c>
      <c r="H242" s="833" t="s">
        <v>587</v>
      </c>
      <c r="I242" s="833" t="s">
        <v>2621</v>
      </c>
      <c r="J242" s="833" t="s">
        <v>1174</v>
      </c>
      <c r="K242" s="833" t="s">
        <v>1175</v>
      </c>
      <c r="L242" s="836">
        <v>0</v>
      </c>
      <c r="M242" s="836">
        <v>0</v>
      </c>
      <c r="N242" s="833">
        <v>1</v>
      </c>
      <c r="O242" s="837">
        <v>0.5</v>
      </c>
      <c r="P242" s="836">
        <v>0</v>
      </c>
      <c r="Q242" s="838"/>
      <c r="R242" s="833">
        <v>1</v>
      </c>
      <c r="S242" s="838">
        <v>1</v>
      </c>
      <c r="T242" s="837">
        <v>0.5</v>
      </c>
      <c r="U242" s="839">
        <v>1</v>
      </c>
    </row>
    <row r="243" spans="1:21" ht="14.45" customHeight="1" x14ac:dyDescent="0.2">
      <c r="A243" s="832">
        <v>50</v>
      </c>
      <c r="B243" s="833" t="s">
        <v>2196</v>
      </c>
      <c r="C243" s="833" t="s">
        <v>2202</v>
      </c>
      <c r="D243" s="834" t="s">
        <v>3340</v>
      </c>
      <c r="E243" s="835" t="s">
        <v>2215</v>
      </c>
      <c r="F243" s="833" t="s">
        <v>2197</v>
      </c>
      <c r="G243" s="833" t="s">
        <v>2307</v>
      </c>
      <c r="H243" s="833" t="s">
        <v>587</v>
      </c>
      <c r="I243" s="833" t="s">
        <v>2622</v>
      </c>
      <c r="J243" s="833" t="s">
        <v>2623</v>
      </c>
      <c r="K243" s="833" t="s">
        <v>2624</v>
      </c>
      <c r="L243" s="836">
        <v>36.270000000000003</v>
      </c>
      <c r="M243" s="836">
        <v>36.270000000000003</v>
      </c>
      <c r="N243" s="833">
        <v>1</v>
      </c>
      <c r="O243" s="837">
        <v>0.5</v>
      </c>
      <c r="P243" s="836"/>
      <c r="Q243" s="838">
        <v>0</v>
      </c>
      <c r="R243" s="833"/>
      <c r="S243" s="838">
        <v>0</v>
      </c>
      <c r="T243" s="837"/>
      <c r="U243" s="839">
        <v>0</v>
      </c>
    </row>
    <row r="244" spans="1:21" ht="14.45" customHeight="1" x14ac:dyDescent="0.2">
      <c r="A244" s="832">
        <v>50</v>
      </c>
      <c r="B244" s="833" t="s">
        <v>2196</v>
      </c>
      <c r="C244" s="833" t="s">
        <v>2202</v>
      </c>
      <c r="D244" s="834" t="s">
        <v>3340</v>
      </c>
      <c r="E244" s="835" t="s">
        <v>2215</v>
      </c>
      <c r="F244" s="833" t="s">
        <v>2197</v>
      </c>
      <c r="G244" s="833" t="s">
        <v>2235</v>
      </c>
      <c r="H244" s="833" t="s">
        <v>625</v>
      </c>
      <c r="I244" s="833" t="s">
        <v>1787</v>
      </c>
      <c r="J244" s="833" t="s">
        <v>751</v>
      </c>
      <c r="K244" s="833" t="s">
        <v>1788</v>
      </c>
      <c r="L244" s="836">
        <v>80.010000000000005</v>
      </c>
      <c r="M244" s="836">
        <v>800.10000000000014</v>
      </c>
      <c r="N244" s="833">
        <v>10</v>
      </c>
      <c r="O244" s="837">
        <v>5</v>
      </c>
      <c r="P244" s="836">
        <v>240.03000000000003</v>
      </c>
      <c r="Q244" s="838">
        <v>0.3</v>
      </c>
      <c r="R244" s="833">
        <v>3</v>
      </c>
      <c r="S244" s="838">
        <v>0.3</v>
      </c>
      <c r="T244" s="837">
        <v>1.5</v>
      </c>
      <c r="U244" s="839">
        <v>0.3</v>
      </c>
    </row>
    <row r="245" spans="1:21" ht="14.45" customHeight="1" x14ac:dyDescent="0.2">
      <c r="A245" s="832">
        <v>50</v>
      </c>
      <c r="B245" s="833" t="s">
        <v>2196</v>
      </c>
      <c r="C245" s="833" t="s">
        <v>2202</v>
      </c>
      <c r="D245" s="834" t="s">
        <v>3340</v>
      </c>
      <c r="E245" s="835" t="s">
        <v>2215</v>
      </c>
      <c r="F245" s="833" t="s">
        <v>2197</v>
      </c>
      <c r="G245" s="833" t="s">
        <v>2257</v>
      </c>
      <c r="H245" s="833" t="s">
        <v>587</v>
      </c>
      <c r="I245" s="833" t="s">
        <v>2625</v>
      </c>
      <c r="J245" s="833" t="s">
        <v>2626</v>
      </c>
      <c r="K245" s="833" t="s">
        <v>1836</v>
      </c>
      <c r="L245" s="836">
        <v>62.18</v>
      </c>
      <c r="M245" s="836">
        <v>62.18</v>
      </c>
      <c r="N245" s="833">
        <v>1</v>
      </c>
      <c r="O245" s="837">
        <v>0.5</v>
      </c>
      <c r="P245" s="836"/>
      <c r="Q245" s="838">
        <v>0</v>
      </c>
      <c r="R245" s="833"/>
      <c r="S245" s="838">
        <v>0</v>
      </c>
      <c r="T245" s="837"/>
      <c r="U245" s="839">
        <v>0</v>
      </c>
    </row>
    <row r="246" spans="1:21" ht="14.45" customHeight="1" x14ac:dyDescent="0.2">
      <c r="A246" s="832">
        <v>50</v>
      </c>
      <c r="B246" s="833" t="s">
        <v>2196</v>
      </c>
      <c r="C246" s="833" t="s">
        <v>2202</v>
      </c>
      <c r="D246" s="834" t="s">
        <v>3340</v>
      </c>
      <c r="E246" s="835" t="s">
        <v>2215</v>
      </c>
      <c r="F246" s="833" t="s">
        <v>2197</v>
      </c>
      <c r="G246" s="833" t="s">
        <v>2257</v>
      </c>
      <c r="H246" s="833" t="s">
        <v>625</v>
      </c>
      <c r="I246" s="833" t="s">
        <v>1835</v>
      </c>
      <c r="J246" s="833" t="s">
        <v>1833</v>
      </c>
      <c r="K246" s="833" t="s">
        <v>1836</v>
      </c>
      <c r="L246" s="836">
        <v>62.18</v>
      </c>
      <c r="M246" s="836">
        <v>62.18</v>
      </c>
      <c r="N246" s="833">
        <v>1</v>
      </c>
      <c r="O246" s="837">
        <v>0.5</v>
      </c>
      <c r="P246" s="836">
        <v>62.18</v>
      </c>
      <c r="Q246" s="838">
        <v>1</v>
      </c>
      <c r="R246" s="833">
        <v>1</v>
      </c>
      <c r="S246" s="838">
        <v>1</v>
      </c>
      <c r="T246" s="837">
        <v>0.5</v>
      </c>
      <c r="U246" s="839">
        <v>1</v>
      </c>
    </row>
    <row r="247" spans="1:21" ht="14.45" customHeight="1" x14ac:dyDescent="0.2">
      <c r="A247" s="832">
        <v>50</v>
      </c>
      <c r="B247" s="833" t="s">
        <v>2196</v>
      </c>
      <c r="C247" s="833" t="s">
        <v>2202</v>
      </c>
      <c r="D247" s="834" t="s">
        <v>3340</v>
      </c>
      <c r="E247" s="835" t="s">
        <v>2215</v>
      </c>
      <c r="F247" s="833" t="s">
        <v>2197</v>
      </c>
      <c r="G247" s="833" t="s">
        <v>2257</v>
      </c>
      <c r="H247" s="833" t="s">
        <v>587</v>
      </c>
      <c r="I247" s="833" t="s">
        <v>2627</v>
      </c>
      <c r="J247" s="833" t="s">
        <v>2628</v>
      </c>
      <c r="K247" s="833" t="s">
        <v>2595</v>
      </c>
      <c r="L247" s="836">
        <v>31.09</v>
      </c>
      <c r="M247" s="836">
        <v>31.09</v>
      </c>
      <c r="N247" s="833">
        <v>1</v>
      </c>
      <c r="O247" s="837">
        <v>0.5</v>
      </c>
      <c r="P247" s="836"/>
      <c r="Q247" s="838">
        <v>0</v>
      </c>
      <c r="R247" s="833"/>
      <c r="S247" s="838">
        <v>0</v>
      </c>
      <c r="T247" s="837"/>
      <c r="U247" s="839">
        <v>0</v>
      </c>
    </row>
    <row r="248" spans="1:21" ht="14.45" customHeight="1" x14ac:dyDescent="0.2">
      <c r="A248" s="832">
        <v>50</v>
      </c>
      <c r="B248" s="833" t="s">
        <v>2196</v>
      </c>
      <c r="C248" s="833" t="s">
        <v>2202</v>
      </c>
      <c r="D248" s="834" t="s">
        <v>3340</v>
      </c>
      <c r="E248" s="835" t="s">
        <v>2215</v>
      </c>
      <c r="F248" s="833" t="s">
        <v>2197</v>
      </c>
      <c r="G248" s="833" t="s">
        <v>2237</v>
      </c>
      <c r="H248" s="833" t="s">
        <v>625</v>
      </c>
      <c r="I248" s="833" t="s">
        <v>1888</v>
      </c>
      <c r="J248" s="833" t="s">
        <v>1889</v>
      </c>
      <c r="K248" s="833" t="s">
        <v>1890</v>
      </c>
      <c r="L248" s="836">
        <v>220.53</v>
      </c>
      <c r="M248" s="836">
        <v>1102.6500000000001</v>
      </c>
      <c r="N248" s="833">
        <v>5</v>
      </c>
      <c r="O248" s="837">
        <v>2.5</v>
      </c>
      <c r="P248" s="836">
        <v>441.06</v>
      </c>
      <c r="Q248" s="838">
        <v>0.39999999999999997</v>
      </c>
      <c r="R248" s="833">
        <v>2</v>
      </c>
      <c r="S248" s="838">
        <v>0.4</v>
      </c>
      <c r="T248" s="837">
        <v>1</v>
      </c>
      <c r="U248" s="839">
        <v>0.4</v>
      </c>
    </row>
    <row r="249" spans="1:21" ht="14.45" customHeight="1" x14ac:dyDescent="0.2">
      <c r="A249" s="832">
        <v>50</v>
      </c>
      <c r="B249" s="833" t="s">
        <v>2196</v>
      </c>
      <c r="C249" s="833" t="s">
        <v>2202</v>
      </c>
      <c r="D249" s="834" t="s">
        <v>3340</v>
      </c>
      <c r="E249" s="835" t="s">
        <v>2215</v>
      </c>
      <c r="F249" s="833" t="s">
        <v>2197</v>
      </c>
      <c r="G249" s="833" t="s">
        <v>2237</v>
      </c>
      <c r="H249" s="833" t="s">
        <v>625</v>
      </c>
      <c r="I249" s="833" t="s">
        <v>1888</v>
      </c>
      <c r="J249" s="833" t="s">
        <v>1889</v>
      </c>
      <c r="K249" s="833" t="s">
        <v>1890</v>
      </c>
      <c r="L249" s="836">
        <v>278.63</v>
      </c>
      <c r="M249" s="836">
        <v>1950.41</v>
      </c>
      <c r="N249" s="833">
        <v>7</v>
      </c>
      <c r="O249" s="837">
        <v>3.5</v>
      </c>
      <c r="P249" s="836">
        <v>557.26</v>
      </c>
      <c r="Q249" s="838">
        <v>0.2857142857142857</v>
      </c>
      <c r="R249" s="833">
        <v>2</v>
      </c>
      <c r="S249" s="838">
        <v>0.2857142857142857</v>
      </c>
      <c r="T249" s="837">
        <v>1</v>
      </c>
      <c r="U249" s="839">
        <v>0.2857142857142857</v>
      </c>
    </row>
    <row r="250" spans="1:21" ht="14.45" customHeight="1" x14ac:dyDescent="0.2">
      <c r="A250" s="832">
        <v>50</v>
      </c>
      <c r="B250" s="833" t="s">
        <v>2196</v>
      </c>
      <c r="C250" s="833" t="s">
        <v>2202</v>
      </c>
      <c r="D250" s="834" t="s">
        <v>3340</v>
      </c>
      <c r="E250" s="835" t="s">
        <v>2215</v>
      </c>
      <c r="F250" s="833" t="s">
        <v>2197</v>
      </c>
      <c r="G250" s="833" t="s">
        <v>2237</v>
      </c>
      <c r="H250" s="833" t="s">
        <v>625</v>
      </c>
      <c r="I250" s="833" t="s">
        <v>1896</v>
      </c>
      <c r="J250" s="833" t="s">
        <v>1892</v>
      </c>
      <c r="K250" s="833" t="s">
        <v>1897</v>
      </c>
      <c r="L250" s="836">
        <v>139.77000000000001</v>
      </c>
      <c r="M250" s="836">
        <v>139.77000000000001</v>
      </c>
      <c r="N250" s="833">
        <v>1</v>
      </c>
      <c r="O250" s="837">
        <v>0.5</v>
      </c>
      <c r="P250" s="836"/>
      <c r="Q250" s="838">
        <v>0</v>
      </c>
      <c r="R250" s="833"/>
      <c r="S250" s="838">
        <v>0</v>
      </c>
      <c r="T250" s="837"/>
      <c r="U250" s="839">
        <v>0</v>
      </c>
    </row>
    <row r="251" spans="1:21" ht="14.45" customHeight="1" x14ac:dyDescent="0.2">
      <c r="A251" s="832">
        <v>50</v>
      </c>
      <c r="B251" s="833" t="s">
        <v>2196</v>
      </c>
      <c r="C251" s="833" t="s">
        <v>2202</v>
      </c>
      <c r="D251" s="834" t="s">
        <v>3340</v>
      </c>
      <c r="E251" s="835" t="s">
        <v>2215</v>
      </c>
      <c r="F251" s="833" t="s">
        <v>2197</v>
      </c>
      <c r="G251" s="833" t="s">
        <v>2237</v>
      </c>
      <c r="H251" s="833" t="s">
        <v>587</v>
      </c>
      <c r="I251" s="833" t="s">
        <v>2629</v>
      </c>
      <c r="J251" s="833" t="s">
        <v>1889</v>
      </c>
      <c r="K251" s="833" t="s">
        <v>2630</v>
      </c>
      <c r="L251" s="836">
        <v>392.41</v>
      </c>
      <c r="M251" s="836">
        <v>392.41</v>
      </c>
      <c r="N251" s="833">
        <v>1</v>
      </c>
      <c r="O251" s="837">
        <v>0.5</v>
      </c>
      <c r="P251" s="836">
        <v>392.41</v>
      </c>
      <c r="Q251" s="838">
        <v>1</v>
      </c>
      <c r="R251" s="833">
        <v>1</v>
      </c>
      <c r="S251" s="838">
        <v>1</v>
      </c>
      <c r="T251" s="837">
        <v>0.5</v>
      </c>
      <c r="U251" s="839">
        <v>1</v>
      </c>
    </row>
    <row r="252" spans="1:21" ht="14.45" customHeight="1" x14ac:dyDescent="0.2">
      <c r="A252" s="832">
        <v>50</v>
      </c>
      <c r="B252" s="833" t="s">
        <v>2196</v>
      </c>
      <c r="C252" s="833" t="s">
        <v>2202</v>
      </c>
      <c r="D252" s="834" t="s">
        <v>3340</v>
      </c>
      <c r="E252" s="835" t="s">
        <v>2215</v>
      </c>
      <c r="F252" s="833" t="s">
        <v>2197</v>
      </c>
      <c r="G252" s="833" t="s">
        <v>2237</v>
      </c>
      <c r="H252" s="833" t="s">
        <v>587</v>
      </c>
      <c r="I252" s="833" t="s">
        <v>2238</v>
      </c>
      <c r="J252" s="833" t="s">
        <v>1889</v>
      </c>
      <c r="K252" s="833" t="s">
        <v>2239</v>
      </c>
      <c r="L252" s="836">
        <v>143.35</v>
      </c>
      <c r="M252" s="836">
        <v>143.35</v>
      </c>
      <c r="N252" s="833">
        <v>1</v>
      </c>
      <c r="O252" s="837">
        <v>0.5</v>
      </c>
      <c r="P252" s="836"/>
      <c r="Q252" s="838">
        <v>0</v>
      </c>
      <c r="R252" s="833"/>
      <c r="S252" s="838">
        <v>0</v>
      </c>
      <c r="T252" s="837"/>
      <c r="U252" s="839">
        <v>0</v>
      </c>
    </row>
    <row r="253" spans="1:21" ht="14.45" customHeight="1" x14ac:dyDescent="0.2">
      <c r="A253" s="832">
        <v>50</v>
      </c>
      <c r="B253" s="833" t="s">
        <v>2196</v>
      </c>
      <c r="C253" s="833" t="s">
        <v>2202</v>
      </c>
      <c r="D253" s="834" t="s">
        <v>3340</v>
      </c>
      <c r="E253" s="835" t="s">
        <v>2215</v>
      </c>
      <c r="F253" s="833" t="s">
        <v>2197</v>
      </c>
      <c r="G253" s="833" t="s">
        <v>2237</v>
      </c>
      <c r="H253" s="833" t="s">
        <v>587</v>
      </c>
      <c r="I253" s="833" t="s">
        <v>2238</v>
      </c>
      <c r="J253" s="833" t="s">
        <v>1889</v>
      </c>
      <c r="K253" s="833" t="s">
        <v>2239</v>
      </c>
      <c r="L253" s="836">
        <v>181.11</v>
      </c>
      <c r="M253" s="836">
        <v>543.33000000000004</v>
      </c>
      <c r="N253" s="833">
        <v>3</v>
      </c>
      <c r="O253" s="837">
        <v>1.5</v>
      </c>
      <c r="P253" s="836">
        <v>181.11</v>
      </c>
      <c r="Q253" s="838">
        <v>0.33333333333333331</v>
      </c>
      <c r="R253" s="833">
        <v>1</v>
      </c>
      <c r="S253" s="838">
        <v>0.33333333333333331</v>
      </c>
      <c r="T253" s="837">
        <v>0.5</v>
      </c>
      <c r="U253" s="839">
        <v>0.33333333333333331</v>
      </c>
    </row>
    <row r="254" spans="1:21" ht="14.45" customHeight="1" x14ac:dyDescent="0.2">
      <c r="A254" s="832">
        <v>50</v>
      </c>
      <c r="B254" s="833" t="s">
        <v>2196</v>
      </c>
      <c r="C254" s="833" t="s">
        <v>2202</v>
      </c>
      <c r="D254" s="834" t="s">
        <v>3340</v>
      </c>
      <c r="E254" s="835" t="s">
        <v>2215</v>
      </c>
      <c r="F254" s="833" t="s">
        <v>2197</v>
      </c>
      <c r="G254" s="833" t="s">
        <v>2237</v>
      </c>
      <c r="H254" s="833" t="s">
        <v>587</v>
      </c>
      <c r="I254" s="833" t="s">
        <v>2631</v>
      </c>
      <c r="J254" s="833" t="s">
        <v>2267</v>
      </c>
      <c r="K254" s="833" t="s">
        <v>2239</v>
      </c>
      <c r="L254" s="836">
        <v>143.35</v>
      </c>
      <c r="M254" s="836">
        <v>143.35</v>
      </c>
      <c r="N254" s="833">
        <v>1</v>
      </c>
      <c r="O254" s="837">
        <v>0.5</v>
      </c>
      <c r="P254" s="836"/>
      <c r="Q254" s="838">
        <v>0</v>
      </c>
      <c r="R254" s="833"/>
      <c r="S254" s="838">
        <v>0</v>
      </c>
      <c r="T254" s="837"/>
      <c r="U254" s="839">
        <v>0</v>
      </c>
    </row>
    <row r="255" spans="1:21" ht="14.45" customHeight="1" x14ac:dyDescent="0.2">
      <c r="A255" s="832">
        <v>50</v>
      </c>
      <c r="B255" s="833" t="s">
        <v>2196</v>
      </c>
      <c r="C255" s="833" t="s">
        <v>2202</v>
      </c>
      <c r="D255" s="834" t="s">
        <v>3340</v>
      </c>
      <c r="E255" s="835" t="s">
        <v>2215</v>
      </c>
      <c r="F255" s="833" t="s">
        <v>2197</v>
      </c>
      <c r="G255" s="833" t="s">
        <v>2237</v>
      </c>
      <c r="H255" s="833" t="s">
        <v>587</v>
      </c>
      <c r="I255" s="833" t="s">
        <v>2632</v>
      </c>
      <c r="J255" s="833" t="s">
        <v>2633</v>
      </c>
      <c r="K255" s="833" t="s">
        <v>1890</v>
      </c>
      <c r="L255" s="836">
        <v>220.53</v>
      </c>
      <c r="M255" s="836">
        <v>220.53</v>
      </c>
      <c r="N255" s="833">
        <v>1</v>
      </c>
      <c r="O255" s="837">
        <v>0.5</v>
      </c>
      <c r="P255" s="836">
        <v>220.53</v>
      </c>
      <c r="Q255" s="838">
        <v>1</v>
      </c>
      <c r="R255" s="833">
        <v>1</v>
      </c>
      <c r="S255" s="838">
        <v>1</v>
      </c>
      <c r="T255" s="837">
        <v>0.5</v>
      </c>
      <c r="U255" s="839">
        <v>1</v>
      </c>
    </row>
    <row r="256" spans="1:21" ht="14.45" customHeight="1" x14ac:dyDescent="0.2">
      <c r="A256" s="832">
        <v>50</v>
      </c>
      <c r="B256" s="833" t="s">
        <v>2196</v>
      </c>
      <c r="C256" s="833" t="s">
        <v>2202</v>
      </c>
      <c r="D256" s="834" t="s">
        <v>3340</v>
      </c>
      <c r="E256" s="835" t="s">
        <v>2215</v>
      </c>
      <c r="F256" s="833" t="s">
        <v>2197</v>
      </c>
      <c r="G256" s="833" t="s">
        <v>2237</v>
      </c>
      <c r="H256" s="833" t="s">
        <v>587</v>
      </c>
      <c r="I256" s="833" t="s">
        <v>2634</v>
      </c>
      <c r="J256" s="833" t="s">
        <v>2635</v>
      </c>
      <c r="K256" s="833" t="s">
        <v>2636</v>
      </c>
      <c r="L256" s="836">
        <v>279.52999999999997</v>
      </c>
      <c r="M256" s="836">
        <v>279.52999999999997</v>
      </c>
      <c r="N256" s="833">
        <v>1</v>
      </c>
      <c r="O256" s="837">
        <v>1</v>
      </c>
      <c r="P256" s="836"/>
      <c r="Q256" s="838">
        <v>0</v>
      </c>
      <c r="R256" s="833"/>
      <c r="S256" s="838">
        <v>0</v>
      </c>
      <c r="T256" s="837"/>
      <c r="U256" s="839">
        <v>0</v>
      </c>
    </row>
    <row r="257" spans="1:21" ht="14.45" customHeight="1" x14ac:dyDescent="0.2">
      <c r="A257" s="832">
        <v>50</v>
      </c>
      <c r="B257" s="833" t="s">
        <v>2196</v>
      </c>
      <c r="C257" s="833" t="s">
        <v>2202</v>
      </c>
      <c r="D257" s="834" t="s">
        <v>3340</v>
      </c>
      <c r="E257" s="835" t="s">
        <v>2215</v>
      </c>
      <c r="F257" s="833" t="s">
        <v>2197</v>
      </c>
      <c r="G257" s="833" t="s">
        <v>2240</v>
      </c>
      <c r="H257" s="833" t="s">
        <v>587</v>
      </c>
      <c r="I257" s="833" t="s">
        <v>2637</v>
      </c>
      <c r="J257" s="833" t="s">
        <v>2638</v>
      </c>
      <c r="K257" s="833" t="s">
        <v>732</v>
      </c>
      <c r="L257" s="836">
        <v>70.23</v>
      </c>
      <c r="M257" s="836">
        <v>70.23</v>
      </c>
      <c r="N257" s="833">
        <v>1</v>
      </c>
      <c r="O257" s="837">
        <v>0.5</v>
      </c>
      <c r="P257" s="836"/>
      <c r="Q257" s="838">
        <v>0</v>
      </c>
      <c r="R257" s="833"/>
      <c r="S257" s="838">
        <v>0</v>
      </c>
      <c r="T257" s="837"/>
      <c r="U257" s="839">
        <v>0</v>
      </c>
    </row>
    <row r="258" spans="1:21" ht="14.45" customHeight="1" x14ac:dyDescent="0.2">
      <c r="A258" s="832">
        <v>50</v>
      </c>
      <c r="B258" s="833" t="s">
        <v>2196</v>
      </c>
      <c r="C258" s="833" t="s">
        <v>2202</v>
      </c>
      <c r="D258" s="834" t="s">
        <v>3340</v>
      </c>
      <c r="E258" s="835" t="s">
        <v>2215</v>
      </c>
      <c r="F258" s="833" t="s">
        <v>2197</v>
      </c>
      <c r="G258" s="833" t="s">
        <v>2224</v>
      </c>
      <c r="H258" s="833" t="s">
        <v>587</v>
      </c>
      <c r="I258" s="833" t="s">
        <v>2639</v>
      </c>
      <c r="J258" s="833" t="s">
        <v>2571</v>
      </c>
      <c r="K258" s="833" t="s">
        <v>2640</v>
      </c>
      <c r="L258" s="836">
        <v>16.38</v>
      </c>
      <c r="M258" s="836">
        <v>16.38</v>
      </c>
      <c r="N258" s="833">
        <v>1</v>
      </c>
      <c r="O258" s="837">
        <v>0.5</v>
      </c>
      <c r="P258" s="836">
        <v>16.38</v>
      </c>
      <c r="Q258" s="838">
        <v>1</v>
      </c>
      <c r="R258" s="833">
        <v>1</v>
      </c>
      <c r="S258" s="838">
        <v>1</v>
      </c>
      <c r="T258" s="837">
        <v>0.5</v>
      </c>
      <c r="U258" s="839">
        <v>1</v>
      </c>
    </row>
    <row r="259" spans="1:21" ht="14.45" customHeight="1" x14ac:dyDescent="0.2">
      <c r="A259" s="832">
        <v>50</v>
      </c>
      <c r="B259" s="833" t="s">
        <v>2196</v>
      </c>
      <c r="C259" s="833" t="s">
        <v>2202</v>
      </c>
      <c r="D259" s="834" t="s">
        <v>3340</v>
      </c>
      <c r="E259" s="835" t="s">
        <v>2215</v>
      </c>
      <c r="F259" s="833" t="s">
        <v>2197</v>
      </c>
      <c r="G259" s="833" t="s">
        <v>2224</v>
      </c>
      <c r="H259" s="833" t="s">
        <v>587</v>
      </c>
      <c r="I259" s="833" t="s">
        <v>2232</v>
      </c>
      <c r="J259" s="833" t="s">
        <v>2233</v>
      </c>
      <c r="K259" s="833" t="s">
        <v>1330</v>
      </c>
      <c r="L259" s="836">
        <v>35.11</v>
      </c>
      <c r="M259" s="836">
        <v>175.55</v>
      </c>
      <c r="N259" s="833">
        <v>5</v>
      </c>
      <c r="O259" s="837">
        <v>2.5</v>
      </c>
      <c r="P259" s="836">
        <v>105.33</v>
      </c>
      <c r="Q259" s="838">
        <v>0.6</v>
      </c>
      <c r="R259" s="833">
        <v>3</v>
      </c>
      <c r="S259" s="838">
        <v>0.6</v>
      </c>
      <c r="T259" s="837">
        <v>1.5</v>
      </c>
      <c r="U259" s="839">
        <v>0.6</v>
      </c>
    </row>
    <row r="260" spans="1:21" ht="14.45" customHeight="1" x14ac:dyDescent="0.2">
      <c r="A260" s="832">
        <v>50</v>
      </c>
      <c r="B260" s="833" t="s">
        <v>2196</v>
      </c>
      <c r="C260" s="833" t="s">
        <v>2202</v>
      </c>
      <c r="D260" s="834" t="s">
        <v>3340</v>
      </c>
      <c r="E260" s="835" t="s">
        <v>2215</v>
      </c>
      <c r="F260" s="833" t="s">
        <v>2197</v>
      </c>
      <c r="G260" s="833" t="s">
        <v>2224</v>
      </c>
      <c r="H260" s="833" t="s">
        <v>587</v>
      </c>
      <c r="I260" s="833" t="s">
        <v>2569</v>
      </c>
      <c r="J260" s="833" t="s">
        <v>2328</v>
      </c>
      <c r="K260" s="833" t="s">
        <v>1330</v>
      </c>
      <c r="L260" s="836">
        <v>35.11</v>
      </c>
      <c r="M260" s="836">
        <v>35.11</v>
      </c>
      <c r="N260" s="833">
        <v>1</v>
      </c>
      <c r="O260" s="837">
        <v>0.5</v>
      </c>
      <c r="P260" s="836"/>
      <c r="Q260" s="838">
        <v>0</v>
      </c>
      <c r="R260" s="833"/>
      <c r="S260" s="838">
        <v>0</v>
      </c>
      <c r="T260" s="837"/>
      <c r="U260" s="839">
        <v>0</v>
      </c>
    </row>
    <row r="261" spans="1:21" ht="14.45" customHeight="1" x14ac:dyDescent="0.2">
      <c r="A261" s="832">
        <v>50</v>
      </c>
      <c r="B261" s="833" t="s">
        <v>2196</v>
      </c>
      <c r="C261" s="833" t="s">
        <v>2202</v>
      </c>
      <c r="D261" s="834" t="s">
        <v>3340</v>
      </c>
      <c r="E261" s="835" t="s">
        <v>2215</v>
      </c>
      <c r="F261" s="833" t="s">
        <v>2197</v>
      </c>
      <c r="G261" s="833" t="s">
        <v>2224</v>
      </c>
      <c r="H261" s="833" t="s">
        <v>625</v>
      </c>
      <c r="I261" s="833" t="s">
        <v>2641</v>
      </c>
      <c r="J261" s="833" t="s">
        <v>1823</v>
      </c>
      <c r="K261" s="833" t="s">
        <v>1342</v>
      </c>
      <c r="L261" s="836">
        <v>70.23</v>
      </c>
      <c r="M261" s="836">
        <v>70.23</v>
      </c>
      <c r="N261" s="833">
        <v>1</v>
      </c>
      <c r="O261" s="837">
        <v>0.5</v>
      </c>
      <c r="P261" s="836">
        <v>70.23</v>
      </c>
      <c r="Q261" s="838">
        <v>1</v>
      </c>
      <c r="R261" s="833">
        <v>1</v>
      </c>
      <c r="S261" s="838">
        <v>1</v>
      </c>
      <c r="T261" s="837">
        <v>0.5</v>
      </c>
      <c r="U261" s="839">
        <v>1</v>
      </c>
    </row>
    <row r="262" spans="1:21" ht="14.45" customHeight="1" x14ac:dyDescent="0.2">
      <c r="A262" s="832">
        <v>50</v>
      </c>
      <c r="B262" s="833" t="s">
        <v>2196</v>
      </c>
      <c r="C262" s="833" t="s">
        <v>2202</v>
      </c>
      <c r="D262" s="834" t="s">
        <v>3340</v>
      </c>
      <c r="E262" s="835" t="s">
        <v>2215</v>
      </c>
      <c r="F262" s="833" t="s">
        <v>2197</v>
      </c>
      <c r="G262" s="833" t="s">
        <v>2224</v>
      </c>
      <c r="H262" s="833" t="s">
        <v>587</v>
      </c>
      <c r="I262" s="833" t="s">
        <v>2088</v>
      </c>
      <c r="J262" s="833" t="s">
        <v>1823</v>
      </c>
      <c r="K262" s="833" t="s">
        <v>1330</v>
      </c>
      <c r="L262" s="836">
        <v>35.11</v>
      </c>
      <c r="M262" s="836">
        <v>140.44</v>
      </c>
      <c r="N262" s="833">
        <v>4</v>
      </c>
      <c r="O262" s="837">
        <v>2</v>
      </c>
      <c r="P262" s="836">
        <v>35.11</v>
      </c>
      <c r="Q262" s="838">
        <v>0.25</v>
      </c>
      <c r="R262" s="833">
        <v>1</v>
      </c>
      <c r="S262" s="838">
        <v>0.25</v>
      </c>
      <c r="T262" s="837">
        <v>0.5</v>
      </c>
      <c r="U262" s="839">
        <v>0.25</v>
      </c>
    </row>
    <row r="263" spans="1:21" ht="14.45" customHeight="1" x14ac:dyDescent="0.2">
      <c r="A263" s="832">
        <v>50</v>
      </c>
      <c r="B263" s="833" t="s">
        <v>2196</v>
      </c>
      <c r="C263" s="833" t="s">
        <v>2202</v>
      </c>
      <c r="D263" s="834" t="s">
        <v>3340</v>
      </c>
      <c r="E263" s="835" t="s">
        <v>2215</v>
      </c>
      <c r="F263" s="833" t="s">
        <v>2197</v>
      </c>
      <c r="G263" s="833" t="s">
        <v>2224</v>
      </c>
      <c r="H263" s="833" t="s">
        <v>587</v>
      </c>
      <c r="I263" s="833" t="s">
        <v>2327</v>
      </c>
      <c r="J263" s="833" t="s">
        <v>2328</v>
      </c>
      <c r="K263" s="833" t="s">
        <v>1330</v>
      </c>
      <c r="L263" s="836">
        <v>35.11</v>
      </c>
      <c r="M263" s="836">
        <v>35.11</v>
      </c>
      <c r="N263" s="833">
        <v>1</v>
      </c>
      <c r="O263" s="837">
        <v>0.5</v>
      </c>
      <c r="P263" s="836"/>
      <c r="Q263" s="838">
        <v>0</v>
      </c>
      <c r="R263" s="833"/>
      <c r="S263" s="838">
        <v>0</v>
      </c>
      <c r="T263" s="837"/>
      <c r="U263" s="839">
        <v>0</v>
      </c>
    </row>
    <row r="264" spans="1:21" ht="14.45" customHeight="1" x14ac:dyDescent="0.2">
      <c r="A264" s="832">
        <v>50</v>
      </c>
      <c r="B264" s="833" t="s">
        <v>2196</v>
      </c>
      <c r="C264" s="833" t="s">
        <v>2202</v>
      </c>
      <c r="D264" s="834" t="s">
        <v>3340</v>
      </c>
      <c r="E264" s="835" t="s">
        <v>2215</v>
      </c>
      <c r="F264" s="833" t="s">
        <v>2197</v>
      </c>
      <c r="G264" s="833" t="s">
        <v>2642</v>
      </c>
      <c r="H264" s="833" t="s">
        <v>625</v>
      </c>
      <c r="I264" s="833" t="s">
        <v>2171</v>
      </c>
      <c r="J264" s="833" t="s">
        <v>1168</v>
      </c>
      <c r="K264" s="833" t="s">
        <v>2172</v>
      </c>
      <c r="L264" s="836">
        <v>117.55</v>
      </c>
      <c r="M264" s="836">
        <v>117.55</v>
      </c>
      <c r="N264" s="833">
        <v>1</v>
      </c>
      <c r="O264" s="837">
        <v>1</v>
      </c>
      <c r="P264" s="836">
        <v>117.55</v>
      </c>
      <c r="Q264" s="838">
        <v>1</v>
      </c>
      <c r="R264" s="833">
        <v>1</v>
      </c>
      <c r="S264" s="838">
        <v>1</v>
      </c>
      <c r="T264" s="837">
        <v>1</v>
      </c>
      <c r="U264" s="839">
        <v>1</v>
      </c>
    </row>
    <row r="265" spans="1:21" ht="14.45" customHeight="1" x14ac:dyDescent="0.2">
      <c r="A265" s="832">
        <v>50</v>
      </c>
      <c r="B265" s="833" t="s">
        <v>2196</v>
      </c>
      <c r="C265" s="833" t="s">
        <v>2202</v>
      </c>
      <c r="D265" s="834" t="s">
        <v>3340</v>
      </c>
      <c r="E265" s="835" t="s">
        <v>2215</v>
      </c>
      <c r="F265" s="833" t="s">
        <v>2197</v>
      </c>
      <c r="G265" s="833" t="s">
        <v>2643</v>
      </c>
      <c r="H265" s="833" t="s">
        <v>587</v>
      </c>
      <c r="I265" s="833" t="s">
        <v>2644</v>
      </c>
      <c r="J265" s="833" t="s">
        <v>817</v>
      </c>
      <c r="K265" s="833" t="s">
        <v>2645</v>
      </c>
      <c r="L265" s="836">
        <v>159.16999999999999</v>
      </c>
      <c r="M265" s="836">
        <v>477.51</v>
      </c>
      <c r="N265" s="833">
        <v>3</v>
      </c>
      <c r="O265" s="837">
        <v>3</v>
      </c>
      <c r="P265" s="836"/>
      <c r="Q265" s="838">
        <v>0</v>
      </c>
      <c r="R265" s="833"/>
      <c r="S265" s="838">
        <v>0</v>
      </c>
      <c r="T265" s="837"/>
      <c r="U265" s="839">
        <v>0</v>
      </c>
    </row>
    <row r="266" spans="1:21" ht="14.45" customHeight="1" x14ac:dyDescent="0.2">
      <c r="A266" s="832">
        <v>50</v>
      </c>
      <c r="B266" s="833" t="s">
        <v>2196</v>
      </c>
      <c r="C266" s="833" t="s">
        <v>2202</v>
      </c>
      <c r="D266" s="834" t="s">
        <v>3340</v>
      </c>
      <c r="E266" s="835" t="s">
        <v>2215</v>
      </c>
      <c r="F266" s="833" t="s">
        <v>2197</v>
      </c>
      <c r="G266" s="833" t="s">
        <v>2646</v>
      </c>
      <c r="H266" s="833" t="s">
        <v>625</v>
      </c>
      <c r="I266" s="833" t="s">
        <v>2647</v>
      </c>
      <c r="J266" s="833" t="s">
        <v>2648</v>
      </c>
      <c r="K266" s="833" t="s">
        <v>2649</v>
      </c>
      <c r="L266" s="836">
        <v>2214.3000000000002</v>
      </c>
      <c r="M266" s="836">
        <v>2214.3000000000002</v>
      </c>
      <c r="N266" s="833">
        <v>1</v>
      </c>
      <c r="O266" s="837">
        <v>0.5</v>
      </c>
      <c r="P266" s="836"/>
      <c r="Q266" s="838">
        <v>0</v>
      </c>
      <c r="R266" s="833"/>
      <c r="S266" s="838">
        <v>0</v>
      </c>
      <c r="T266" s="837"/>
      <c r="U266" s="839">
        <v>0</v>
      </c>
    </row>
    <row r="267" spans="1:21" ht="14.45" customHeight="1" x14ac:dyDescent="0.2">
      <c r="A267" s="832">
        <v>50</v>
      </c>
      <c r="B267" s="833" t="s">
        <v>2196</v>
      </c>
      <c r="C267" s="833" t="s">
        <v>2202</v>
      </c>
      <c r="D267" s="834" t="s">
        <v>3340</v>
      </c>
      <c r="E267" s="835" t="s">
        <v>2215</v>
      </c>
      <c r="F267" s="833" t="s">
        <v>2197</v>
      </c>
      <c r="G267" s="833" t="s">
        <v>2650</v>
      </c>
      <c r="H267" s="833" t="s">
        <v>587</v>
      </c>
      <c r="I267" s="833" t="s">
        <v>2651</v>
      </c>
      <c r="J267" s="833" t="s">
        <v>2652</v>
      </c>
      <c r="K267" s="833" t="s">
        <v>1330</v>
      </c>
      <c r="L267" s="836">
        <v>203.86</v>
      </c>
      <c r="M267" s="836">
        <v>203.86</v>
      </c>
      <c r="N267" s="833">
        <v>1</v>
      </c>
      <c r="O267" s="837">
        <v>0.5</v>
      </c>
      <c r="P267" s="836"/>
      <c r="Q267" s="838">
        <v>0</v>
      </c>
      <c r="R267" s="833"/>
      <c r="S267" s="838">
        <v>0</v>
      </c>
      <c r="T267" s="837"/>
      <c r="U267" s="839">
        <v>0</v>
      </c>
    </row>
    <row r="268" spans="1:21" ht="14.45" customHeight="1" x14ac:dyDescent="0.2">
      <c r="A268" s="832">
        <v>50</v>
      </c>
      <c r="B268" s="833" t="s">
        <v>2196</v>
      </c>
      <c r="C268" s="833" t="s">
        <v>2202</v>
      </c>
      <c r="D268" s="834" t="s">
        <v>3340</v>
      </c>
      <c r="E268" s="835" t="s">
        <v>2215</v>
      </c>
      <c r="F268" s="833" t="s">
        <v>2197</v>
      </c>
      <c r="G268" s="833" t="s">
        <v>2372</v>
      </c>
      <c r="H268" s="833" t="s">
        <v>625</v>
      </c>
      <c r="I268" s="833" t="s">
        <v>1801</v>
      </c>
      <c r="J268" s="833" t="s">
        <v>851</v>
      </c>
      <c r="K268" s="833" t="s">
        <v>1802</v>
      </c>
      <c r="L268" s="836">
        <v>42.51</v>
      </c>
      <c r="M268" s="836">
        <v>42.51</v>
      </c>
      <c r="N268" s="833">
        <v>1</v>
      </c>
      <c r="O268" s="837">
        <v>0.5</v>
      </c>
      <c r="P268" s="836">
        <v>42.51</v>
      </c>
      <c r="Q268" s="838">
        <v>1</v>
      </c>
      <c r="R268" s="833">
        <v>1</v>
      </c>
      <c r="S268" s="838">
        <v>1</v>
      </c>
      <c r="T268" s="837">
        <v>0.5</v>
      </c>
      <c r="U268" s="839">
        <v>1</v>
      </c>
    </row>
    <row r="269" spans="1:21" ht="14.45" customHeight="1" x14ac:dyDescent="0.2">
      <c r="A269" s="832">
        <v>50</v>
      </c>
      <c r="B269" s="833" t="s">
        <v>2196</v>
      </c>
      <c r="C269" s="833" t="s">
        <v>2202</v>
      </c>
      <c r="D269" s="834" t="s">
        <v>3340</v>
      </c>
      <c r="E269" s="835" t="s">
        <v>2215</v>
      </c>
      <c r="F269" s="833" t="s">
        <v>2197</v>
      </c>
      <c r="G269" s="833" t="s">
        <v>2372</v>
      </c>
      <c r="H269" s="833" t="s">
        <v>587</v>
      </c>
      <c r="I269" s="833" t="s">
        <v>2574</v>
      </c>
      <c r="J269" s="833" t="s">
        <v>2575</v>
      </c>
      <c r="K269" s="833" t="s">
        <v>1802</v>
      </c>
      <c r="L269" s="836">
        <v>42.51</v>
      </c>
      <c r="M269" s="836">
        <v>425.09999999999997</v>
      </c>
      <c r="N269" s="833">
        <v>10</v>
      </c>
      <c r="O269" s="837">
        <v>5</v>
      </c>
      <c r="P269" s="836">
        <v>85.02</v>
      </c>
      <c r="Q269" s="838">
        <v>0.2</v>
      </c>
      <c r="R269" s="833">
        <v>2</v>
      </c>
      <c r="S269" s="838">
        <v>0.2</v>
      </c>
      <c r="T269" s="837">
        <v>1</v>
      </c>
      <c r="U269" s="839">
        <v>0.2</v>
      </c>
    </row>
    <row r="270" spans="1:21" ht="14.45" customHeight="1" x14ac:dyDescent="0.2">
      <c r="A270" s="832">
        <v>50</v>
      </c>
      <c r="B270" s="833" t="s">
        <v>2196</v>
      </c>
      <c r="C270" s="833" t="s">
        <v>2202</v>
      </c>
      <c r="D270" s="834" t="s">
        <v>3340</v>
      </c>
      <c r="E270" s="835" t="s">
        <v>2215</v>
      </c>
      <c r="F270" s="833" t="s">
        <v>2197</v>
      </c>
      <c r="G270" s="833" t="s">
        <v>2653</v>
      </c>
      <c r="H270" s="833" t="s">
        <v>587</v>
      </c>
      <c r="I270" s="833" t="s">
        <v>2654</v>
      </c>
      <c r="J270" s="833" t="s">
        <v>2655</v>
      </c>
      <c r="K270" s="833" t="s">
        <v>2656</v>
      </c>
      <c r="L270" s="836">
        <v>339.47</v>
      </c>
      <c r="M270" s="836">
        <v>678.94</v>
      </c>
      <c r="N270" s="833">
        <v>2</v>
      </c>
      <c r="O270" s="837">
        <v>1</v>
      </c>
      <c r="P270" s="836">
        <v>339.47</v>
      </c>
      <c r="Q270" s="838">
        <v>0.5</v>
      </c>
      <c r="R270" s="833">
        <v>1</v>
      </c>
      <c r="S270" s="838">
        <v>0.5</v>
      </c>
      <c r="T270" s="837">
        <v>0.5</v>
      </c>
      <c r="U270" s="839">
        <v>0.5</v>
      </c>
    </row>
    <row r="271" spans="1:21" ht="14.45" customHeight="1" x14ac:dyDescent="0.2">
      <c r="A271" s="832">
        <v>50</v>
      </c>
      <c r="B271" s="833" t="s">
        <v>2196</v>
      </c>
      <c r="C271" s="833" t="s">
        <v>2202</v>
      </c>
      <c r="D271" s="834" t="s">
        <v>3340</v>
      </c>
      <c r="E271" s="835" t="s">
        <v>2215</v>
      </c>
      <c r="F271" s="833" t="s">
        <v>2197</v>
      </c>
      <c r="G271" s="833" t="s">
        <v>2657</v>
      </c>
      <c r="H271" s="833" t="s">
        <v>587</v>
      </c>
      <c r="I271" s="833" t="s">
        <v>2658</v>
      </c>
      <c r="J271" s="833" t="s">
        <v>2659</v>
      </c>
      <c r="K271" s="833" t="s">
        <v>2660</v>
      </c>
      <c r="L271" s="836">
        <v>31.23</v>
      </c>
      <c r="M271" s="836">
        <v>31.23</v>
      </c>
      <c r="N271" s="833">
        <v>1</v>
      </c>
      <c r="O271" s="837">
        <v>0.5</v>
      </c>
      <c r="P271" s="836">
        <v>31.23</v>
      </c>
      <c r="Q271" s="838">
        <v>1</v>
      </c>
      <c r="R271" s="833">
        <v>1</v>
      </c>
      <c r="S271" s="838">
        <v>1</v>
      </c>
      <c r="T271" s="837">
        <v>0.5</v>
      </c>
      <c r="U271" s="839">
        <v>1</v>
      </c>
    </row>
    <row r="272" spans="1:21" ht="14.45" customHeight="1" x14ac:dyDescent="0.2">
      <c r="A272" s="832">
        <v>50</v>
      </c>
      <c r="B272" s="833" t="s">
        <v>2196</v>
      </c>
      <c r="C272" s="833" t="s">
        <v>2202</v>
      </c>
      <c r="D272" s="834" t="s">
        <v>3340</v>
      </c>
      <c r="E272" s="835" t="s">
        <v>2215</v>
      </c>
      <c r="F272" s="833" t="s">
        <v>2197</v>
      </c>
      <c r="G272" s="833" t="s">
        <v>2373</v>
      </c>
      <c r="H272" s="833" t="s">
        <v>587</v>
      </c>
      <c r="I272" s="833" t="s">
        <v>2661</v>
      </c>
      <c r="J272" s="833" t="s">
        <v>2662</v>
      </c>
      <c r="K272" s="833" t="s">
        <v>2663</v>
      </c>
      <c r="L272" s="836">
        <v>41.64</v>
      </c>
      <c r="M272" s="836">
        <v>41.64</v>
      </c>
      <c r="N272" s="833">
        <v>1</v>
      </c>
      <c r="O272" s="837">
        <v>0.5</v>
      </c>
      <c r="P272" s="836"/>
      <c r="Q272" s="838">
        <v>0</v>
      </c>
      <c r="R272" s="833"/>
      <c r="S272" s="838">
        <v>0</v>
      </c>
      <c r="T272" s="837"/>
      <c r="U272" s="839">
        <v>0</v>
      </c>
    </row>
    <row r="273" spans="1:21" ht="14.45" customHeight="1" x14ac:dyDescent="0.2">
      <c r="A273" s="832">
        <v>50</v>
      </c>
      <c r="B273" s="833" t="s">
        <v>2196</v>
      </c>
      <c r="C273" s="833" t="s">
        <v>2202</v>
      </c>
      <c r="D273" s="834" t="s">
        <v>3340</v>
      </c>
      <c r="E273" s="835" t="s">
        <v>2215</v>
      </c>
      <c r="F273" s="833" t="s">
        <v>2197</v>
      </c>
      <c r="G273" s="833" t="s">
        <v>2664</v>
      </c>
      <c r="H273" s="833" t="s">
        <v>587</v>
      </c>
      <c r="I273" s="833" t="s">
        <v>2665</v>
      </c>
      <c r="J273" s="833" t="s">
        <v>927</v>
      </c>
      <c r="K273" s="833" t="s">
        <v>2666</v>
      </c>
      <c r="L273" s="836">
        <v>45.03</v>
      </c>
      <c r="M273" s="836">
        <v>90.06</v>
      </c>
      <c r="N273" s="833">
        <v>2</v>
      </c>
      <c r="O273" s="837">
        <v>1</v>
      </c>
      <c r="P273" s="836"/>
      <c r="Q273" s="838">
        <v>0</v>
      </c>
      <c r="R273" s="833"/>
      <c r="S273" s="838">
        <v>0</v>
      </c>
      <c r="T273" s="837"/>
      <c r="U273" s="839">
        <v>0</v>
      </c>
    </row>
    <row r="274" spans="1:21" ht="14.45" customHeight="1" x14ac:dyDescent="0.2">
      <c r="A274" s="832">
        <v>50</v>
      </c>
      <c r="B274" s="833" t="s">
        <v>2196</v>
      </c>
      <c r="C274" s="833" t="s">
        <v>2202</v>
      </c>
      <c r="D274" s="834" t="s">
        <v>3340</v>
      </c>
      <c r="E274" s="835" t="s">
        <v>2215</v>
      </c>
      <c r="F274" s="833" t="s">
        <v>2197</v>
      </c>
      <c r="G274" s="833" t="s">
        <v>2667</v>
      </c>
      <c r="H274" s="833" t="s">
        <v>587</v>
      </c>
      <c r="I274" s="833" t="s">
        <v>2668</v>
      </c>
      <c r="J274" s="833" t="s">
        <v>1156</v>
      </c>
      <c r="K274" s="833" t="s">
        <v>2669</v>
      </c>
      <c r="L274" s="836">
        <v>94.7</v>
      </c>
      <c r="M274" s="836">
        <v>94.7</v>
      </c>
      <c r="N274" s="833">
        <v>1</v>
      </c>
      <c r="O274" s="837">
        <v>0.5</v>
      </c>
      <c r="P274" s="836"/>
      <c r="Q274" s="838">
        <v>0</v>
      </c>
      <c r="R274" s="833"/>
      <c r="S274" s="838">
        <v>0</v>
      </c>
      <c r="T274" s="837"/>
      <c r="U274" s="839">
        <v>0</v>
      </c>
    </row>
    <row r="275" spans="1:21" ht="14.45" customHeight="1" x14ac:dyDescent="0.2">
      <c r="A275" s="832">
        <v>50</v>
      </c>
      <c r="B275" s="833" t="s">
        <v>2196</v>
      </c>
      <c r="C275" s="833" t="s">
        <v>2202</v>
      </c>
      <c r="D275" s="834" t="s">
        <v>3340</v>
      </c>
      <c r="E275" s="835" t="s">
        <v>2215</v>
      </c>
      <c r="F275" s="833" t="s">
        <v>2197</v>
      </c>
      <c r="G275" s="833" t="s">
        <v>2395</v>
      </c>
      <c r="H275" s="833" t="s">
        <v>587</v>
      </c>
      <c r="I275" s="833" t="s">
        <v>2670</v>
      </c>
      <c r="J275" s="833" t="s">
        <v>1249</v>
      </c>
      <c r="K275" s="833" t="s">
        <v>2671</v>
      </c>
      <c r="L275" s="836">
        <v>48.09</v>
      </c>
      <c r="M275" s="836">
        <v>48.09</v>
      </c>
      <c r="N275" s="833">
        <v>1</v>
      </c>
      <c r="O275" s="837">
        <v>0.5</v>
      </c>
      <c r="P275" s="836"/>
      <c r="Q275" s="838">
        <v>0</v>
      </c>
      <c r="R275" s="833"/>
      <c r="S275" s="838">
        <v>0</v>
      </c>
      <c r="T275" s="837"/>
      <c r="U275" s="839">
        <v>0</v>
      </c>
    </row>
    <row r="276" spans="1:21" ht="14.45" customHeight="1" x14ac:dyDescent="0.2">
      <c r="A276" s="832">
        <v>50</v>
      </c>
      <c r="B276" s="833" t="s">
        <v>2196</v>
      </c>
      <c r="C276" s="833" t="s">
        <v>2202</v>
      </c>
      <c r="D276" s="834" t="s">
        <v>3340</v>
      </c>
      <c r="E276" s="835" t="s">
        <v>2215</v>
      </c>
      <c r="F276" s="833" t="s">
        <v>2197</v>
      </c>
      <c r="G276" s="833" t="s">
        <v>2672</v>
      </c>
      <c r="H276" s="833" t="s">
        <v>587</v>
      </c>
      <c r="I276" s="833" t="s">
        <v>2673</v>
      </c>
      <c r="J276" s="833" t="s">
        <v>2674</v>
      </c>
      <c r="K276" s="833" t="s">
        <v>2675</v>
      </c>
      <c r="L276" s="836">
        <v>76.180000000000007</v>
      </c>
      <c r="M276" s="836">
        <v>76.180000000000007</v>
      </c>
      <c r="N276" s="833">
        <v>1</v>
      </c>
      <c r="O276" s="837">
        <v>0.5</v>
      </c>
      <c r="P276" s="836"/>
      <c r="Q276" s="838">
        <v>0</v>
      </c>
      <c r="R276" s="833"/>
      <c r="S276" s="838">
        <v>0</v>
      </c>
      <c r="T276" s="837"/>
      <c r="U276" s="839">
        <v>0</v>
      </c>
    </row>
    <row r="277" spans="1:21" ht="14.45" customHeight="1" x14ac:dyDescent="0.2">
      <c r="A277" s="832">
        <v>50</v>
      </c>
      <c r="B277" s="833" t="s">
        <v>2196</v>
      </c>
      <c r="C277" s="833" t="s">
        <v>2202</v>
      </c>
      <c r="D277" s="834" t="s">
        <v>3340</v>
      </c>
      <c r="E277" s="835" t="s">
        <v>2215</v>
      </c>
      <c r="F277" s="833" t="s">
        <v>2197</v>
      </c>
      <c r="G277" s="833" t="s">
        <v>2284</v>
      </c>
      <c r="H277" s="833" t="s">
        <v>625</v>
      </c>
      <c r="I277" s="833" t="s">
        <v>1773</v>
      </c>
      <c r="J277" s="833" t="s">
        <v>1774</v>
      </c>
      <c r="K277" s="833" t="s">
        <v>1775</v>
      </c>
      <c r="L277" s="836">
        <v>93.43</v>
      </c>
      <c r="M277" s="836">
        <v>934.30000000000007</v>
      </c>
      <c r="N277" s="833">
        <v>10</v>
      </c>
      <c r="O277" s="837">
        <v>5</v>
      </c>
      <c r="P277" s="836">
        <v>373.72</v>
      </c>
      <c r="Q277" s="838">
        <v>0.4</v>
      </c>
      <c r="R277" s="833">
        <v>4</v>
      </c>
      <c r="S277" s="838">
        <v>0.4</v>
      </c>
      <c r="T277" s="837">
        <v>2</v>
      </c>
      <c r="U277" s="839">
        <v>0.4</v>
      </c>
    </row>
    <row r="278" spans="1:21" ht="14.45" customHeight="1" x14ac:dyDescent="0.2">
      <c r="A278" s="832">
        <v>50</v>
      </c>
      <c r="B278" s="833" t="s">
        <v>2196</v>
      </c>
      <c r="C278" s="833" t="s">
        <v>2202</v>
      </c>
      <c r="D278" s="834" t="s">
        <v>3340</v>
      </c>
      <c r="E278" s="835" t="s">
        <v>2215</v>
      </c>
      <c r="F278" s="833" t="s">
        <v>2197</v>
      </c>
      <c r="G278" s="833" t="s">
        <v>2284</v>
      </c>
      <c r="H278" s="833" t="s">
        <v>587</v>
      </c>
      <c r="I278" s="833" t="s">
        <v>2676</v>
      </c>
      <c r="J278" s="833" t="s">
        <v>2581</v>
      </c>
      <c r="K278" s="833" t="s">
        <v>2677</v>
      </c>
      <c r="L278" s="836">
        <v>100.11</v>
      </c>
      <c r="M278" s="836">
        <v>100.11</v>
      </c>
      <c r="N278" s="833">
        <v>1</v>
      </c>
      <c r="O278" s="837">
        <v>0.5</v>
      </c>
      <c r="P278" s="836"/>
      <c r="Q278" s="838">
        <v>0</v>
      </c>
      <c r="R278" s="833"/>
      <c r="S278" s="838">
        <v>0</v>
      </c>
      <c r="T278" s="837"/>
      <c r="U278" s="839">
        <v>0</v>
      </c>
    </row>
    <row r="279" spans="1:21" ht="14.45" customHeight="1" x14ac:dyDescent="0.2">
      <c r="A279" s="832">
        <v>50</v>
      </c>
      <c r="B279" s="833" t="s">
        <v>2196</v>
      </c>
      <c r="C279" s="833" t="s">
        <v>2202</v>
      </c>
      <c r="D279" s="834" t="s">
        <v>3340</v>
      </c>
      <c r="E279" s="835" t="s">
        <v>2215</v>
      </c>
      <c r="F279" s="833" t="s">
        <v>2197</v>
      </c>
      <c r="G279" s="833" t="s">
        <v>2253</v>
      </c>
      <c r="H279" s="833" t="s">
        <v>587</v>
      </c>
      <c r="I279" s="833" t="s">
        <v>2678</v>
      </c>
      <c r="J279" s="833" t="s">
        <v>741</v>
      </c>
      <c r="K279" s="833" t="s">
        <v>2679</v>
      </c>
      <c r="L279" s="836">
        <v>231.16</v>
      </c>
      <c r="M279" s="836">
        <v>231.16</v>
      </c>
      <c r="N279" s="833">
        <v>1</v>
      </c>
      <c r="O279" s="837">
        <v>0.5</v>
      </c>
      <c r="P279" s="836"/>
      <c r="Q279" s="838">
        <v>0</v>
      </c>
      <c r="R279" s="833"/>
      <c r="S279" s="838">
        <v>0</v>
      </c>
      <c r="T279" s="837"/>
      <c r="U279" s="839">
        <v>0</v>
      </c>
    </row>
    <row r="280" spans="1:21" ht="14.45" customHeight="1" x14ac:dyDescent="0.2">
      <c r="A280" s="832">
        <v>50</v>
      </c>
      <c r="B280" s="833" t="s">
        <v>2196</v>
      </c>
      <c r="C280" s="833" t="s">
        <v>2202</v>
      </c>
      <c r="D280" s="834" t="s">
        <v>3340</v>
      </c>
      <c r="E280" s="835" t="s">
        <v>2215</v>
      </c>
      <c r="F280" s="833" t="s">
        <v>2197</v>
      </c>
      <c r="G280" s="833" t="s">
        <v>2225</v>
      </c>
      <c r="H280" s="833" t="s">
        <v>587</v>
      </c>
      <c r="I280" s="833" t="s">
        <v>2406</v>
      </c>
      <c r="J280" s="833" t="s">
        <v>2407</v>
      </c>
      <c r="K280" s="833" t="s">
        <v>2408</v>
      </c>
      <c r="L280" s="836">
        <v>26.37</v>
      </c>
      <c r="M280" s="836">
        <v>26.37</v>
      </c>
      <c r="N280" s="833">
        <v>1</v>
      </c>
      <c r="O280" s="837">
        <v>0.5</v>
      </c>
      <c r="P280" s="836"/>
      <c r="Q280" s="838">
        <v>0</v>
      </c>
      <c r="R280" s="833"/>
      <c r="S280" s="838">
        <v>0</v>
      </c>
      <c r="T280" s="837"/>
      <c r="U280" s="839">
        <v>0</v>
      </c>
    </row>
    <row r="281" spans="1:21" ht="14.45" customHeight="1" x14ac:dyDescent="0.2">
      <c r="A281" s="832">
        <v>50</v>
      </c>
      <c r="B281" s="833" t="s">
        <v>2196</v>
      </c>
      <c r="C281" s="833" t="s">
        <v>2202</v>
      </c>
      <c r="D281" s="834" t="s">
        <v>3340</v>
      </c>
      <c r="E281" s="835" t="s">
        <v>2215</v>
      </c>
      <c r="F281" s="833" t="s">
        <v>2197</v>
      </c>
      <c r="G281" s="833" t="s">
        <v>2225</v>
      </c>
      <c r="H281" s="833" t="s">
        <v>587</v>
      </c>
      <c r="I281" s="833" t="s">
        <v>2226</v>
      </c>
      <c r="J281" s="833" t="s">
        <v>658</v>
      </c>
      <c r="K281" s="833" t="s">
        <v>2227</v>
      </c>
      <c r="L281" s="836">
        <v>10.55</v>
      </c>
      <c r="M281" s="836">
        <v>94.95</v>
      </c>
      <c r="N281" s="833">
        <v>9</v>
      </c>
      <c r="O281" s="837">
        <v>4.5</v>
      </c>
      <c r="P281" s="836">
        <v>31.650000000000002</v>
      </c>
      <c r="Q281" s="838">
        <v>0.33333333333333337</v>
      </c>
      <c r="R281" s="833">
        <v>3</v>
      </c>
      <c r="S281" s="838">
        <v>0.33333333333333331</v>
      </c>
      <c r="T281" s="837">
        <v>1.5</v>
      </c>
      <c r="U281" s="839">
        <v>0.33333333333333331</v>
      </c>
    </row>
    <row r="282" spans="1:21" ht="14.45" customHeight="1" x14ac:dyDescent="0.2">
      <c r="A282" s="832">
        <v>50</v>
      </c>
      <c r="B282" s="833" t="s">
        <v>2196</v>
      </c>
      <c r="C282" s="833" t="s">
        <v>2202</v>
      </c>
      <c r="D282" s="834" t="s">
        <v>3340</v>
      </c>
      <c r="E282" s="835" t="s">
        <v>2215</v>
      </c>
      <c r="F282" s="833" t="s">
        <v>2197</v>
      </c>
      <c r="G282" s="833" t="s">
        <v>2225</v>
      </c>
      <c r="H282" s="833" t="s">
        <v>587</v>
      </c>
      <c r="I282" s="833" t="s">
        <v>2583</v>
      </c>
      <c r="J282" s="833" t="s">
        <v>2407</v>
      </c>
      <c r="K282" s="833" t="s">
        <v>2584</v>
      </c>
      <c r="L282" s="836">
        <v>10.55</v>
      </c>
      <c r="M282" s="836">
        <v>31.650000000000002</v>
      </c>
      <c r="N282" s="833">
        <v>3</v>
      </c>
      <c r="O282" s="837">
        <v>2.5</v>
      </c>
      <c r="P282" s="836">
        <v>10.55</v>
      </c>
      <c r="Q282" s="838">
        <v>0.33333333333333331</v>
      </c>
      <c r="R282" s="833">
        <v>1</v>
      </c>
      <c r="S282" s="838">
        <v>0.33333333333333331</v>
      </c>
      <c r="T282" s="837">
        <v>1</v>
      </c>
      <c r="U282" s="839">
        <v>0.4</v>
      </c>
    </row>
    <row r="283" spans="1:21" ht="14.45" customHeight="1" x14ac:dyDescent="0.2">
      <c r="A283" s="832">
        <v>50</v>
      </c>
      <c r="B283" s="833" t="s">
        <v>2196</v>
      </c>
      <c r="C283" s="833" t="s">
        <v>2202</v>
      </c>
      <c r="D283" s="834" t="s">
        <v>3340</v>
      </c>
      <c r="E283" s="835" t="s">
        <v>2215</v>
      </c>
      <c r="F283" s="833" t="s">
        <v>2197</v>
      </c>
      <c r="G283" s="833" t="s">
        <v>2225</v>
      </c>
      <c r="H283" s="833" t="s">
        <v>587</v>
      </c>
      <c r="I283" s="833" t="s">
        <v>2415</v>
      </c>
      <c r="J283" s="833" t="s">
        <v>2416</v>
      </c>
      <c r="K283" s="833" t="s">
        <v>2417</v>
      </c>
      <c r="L283" s="836">
        <v>31.65</v>
      </c>
      <c r="M283" s="836">
        <v>126.6</v>
      </c>
      <c r="N283" s="833">
        <v>4</v>
      </c>
      <c r="O283" s="837">
        <v>2</v>
      </c>
      <c r="P283" s="836">
        <v>31.65</v>
      </c>
      <c r="Q283" s="838">
        <v>0.25</v>
      </c>
      <c r="R283" s="833">
        <v>1</v>
      </c>
      <c r="S283" s="838">
        <v>0.25</v>
      </c>
      <c r="T283" s="837">
        <v>0.5</v>
      </c>
      <c r="U283" s="839">
        <v>0.25</v>
      </c>
    </row>
    <row r="284" spans="1:21" ht="14.45" customHeight="1" x14ac:dyDescent="0.2">
      <c r="A284" s="832">
        <v>50</v>
      </c>
      <c r="B284" s="833" t="s">
        <v>2196</v>
      </c>
      <c r="C284" s="833" t="s">
        <v>2202</v>
      </c>
      <c r="D284" s="834" t="s">
        <v>3340</v>
      </c>
      <c r="E284" s="835" t="s">
        <v>2215</v>
      </c>
      <c r="F284" s="833" t="s">
        <v>2197</v>
      </c>
      <c r="G284" s="833" t="s">
        <v>2680</v>
      </c>
      <c r="H284" s="833" t="s">
        <v>587</v>
      </c>
      <c r="I284" s="833" t="s">
        <v>2681</v>
      </c>
      <c r="J284" s="833" t="s">
        <v>1603</v>
      </c>
      <c r="K284" s="833" t="s">
        <v>1604</v>
      </c>
      <c r="L284" s="836">
        <v>54.18</v>
      </c>
      <c r="M284" s="836">
        <v>108.36</v>
      </c>
      <c r="N284" s="833">
        <v>2</v>
      </c>
      <c r="O284" s="837">
        <v>0.5</v>
      </c>
      <c r="P284" s="836"/>
      <c r="Q284" s="838">
        <v>0</v>
      </c>
      <c r="R284" s="833"/>
      <c r="S284" s="838">
        <v>0</v>
      </c>
      <c r="T284" s="837"/>
      <c r="U284" s="839">
        <v>0</v>
      </c>
    </row>
    <row r="285" spans="1:21" ht="14.45" customHeight="1" x14ac:dyDescent="0.2">
      <c r="A285" s="832">
        <v>50</v>
      </c>
      <c r="B285" s="833" t="s">
        <v>2196</v>
      </c>
      <c r="C285" s="833" t="s">
        <v>2202</v>
      </c>
      <c r="D285" s="834" t="s">
        <v>3340</v>
      </c>
      <c r="E285" s="835" t="s">
        <v>2215</v>
      </c>
      <c r="F285" s="833" t="s">
        <v>2197</v>
      </c>
      <c r="G285" s="833" t="s">
        <v>2435</v>
      </c>
      <c r="H285" s="833" t="s">
        <v>625</v>
      </c>
      <c r="I285" s="833" t="s">
        <v>1743</v>
      </c>
      <c r="J285" s="833" t="s">
        <v>1741</v>
      </c>
      <c r="K285" s="833" t="s">
        <v>1744</v>
      </c>
      <c r="L285" s="836">
        <v>43.21</v>
      </c>
      <c r="M285" s="836">
        <v>43.21</v>
      </c>
      <c r="N285" s="833">
        <v>1</v>
      </c>
      <c r="O285" s="837">
        <v>0.5</v>
      </c>
      <c r="P285" s="836"/>
      <c r="Q285" s="838">
        <v>0</v>
      </c>
      <c r="R285" s="833"/>
      <c r="S285" s="838">
        <v>0</v>
      </c>
      <c r="T285" s="837"/>
      <c r="U285" s="839">
        <v>0</v>
      </c>
    </row>
    <row r="286" spans="1:21" ht="14.45" customHeight="1" x14ac:dyDescent="0.2">
      <c r="A286" s="832">
        <v>50</v>
      </c>
      <c r="B286" s="833" t="s">
        <v>2196</v>
      </c>
      <c r="C286" s="833" t="s">
        <v>2202</v>
      </c>
      <c r="D286" s="834" t="s">
        <v>3340</v>
      </c>
      <c r="E286" s="835" t="s">
        <v>2215</v>
      </c>
      <c r="F286" s="833" t="s">
        <v>2197</v>
      </c>
      <c r="G286" s="833" t="s">
        <v>2435</v>
      </c>
      <c r="H286" s="833" t="s">
        <v>587</v>
      </c>
      <c r="I286" s="833" t="s">
        <v>2682</v>
      </c>
      <c r="J286" s="833" t="s">
        <v>2683</v>
      </c>
      <c r="K286" s="833" t="s">
        <v>1742</v>
      </c>
      <c r="L286" s="836">
        <v>86.41</v>
      </c>
      <c r="M286" s="836">
        <v>86.41</v>
      </c>
      <c r="N286" s="833">
        <v>1</v>
      </c>
      <c r="O286" s="837">
        <v>0.5</v>
      </c>
      <c r="P286" s="836">
        <v>86.41</v>
      </c>
      <c r="Q286" s="838">
        <v>1</v>
      </c>
      <c r="R286" s="833">
        <v>1</v>
      </c>
      <c r="S286" s="838">
        <v>1</v>
      </c>
      <c r="T286" s="837">
        <v>0.5</v>
      </c>
      <c r="U286" s="839">
        <v>1</v>
      </c>
    </row>
    <row r="287" spans="1:21" ht="14.45" customHeight="1" x14ac:dyDescent="0.2">
      <c r="A287" s="832">
        <v>50</v>
      </c>
      <c r="B287" s="833" t="s">
        <v>2196</v>
      </c>
      <c r="C287" s="833" t="s">
        <v>2202</v>
      </c>
      <c r="D287" s="834" t="s">
        <v>3340</v>
      </c>
      <c r="E287" s="835" t="s">
        <v>2215</v>
      </c>
      <c r="F287" s="833" t="s">
        <v>2197</v>
      </c>
      <c r="G287" s="833" t="s">
        <v>2684</v>
      </c>
      <c r="H287" s="833" t="s">
        <v>587</v>
      </c>
      <c r="I287" s="833" t="s">
        <v>2685</v>
      </c>
      <c r="J287" s="833" t="s">
        <v>2686</v>
      </c>
      <c r="K287" s="833" t="s">
        <v>2687</v>
      </c>
      <c r="L287" s="836">
        <v>835.71</v>
      </c>
      <c r="M287" s="836">
        <v>835.71</v>
      </c>
      <c r="N287" s="833">
        <v>1</v>
      </c>
      <c r="O287" s="837">
        <v>0.5</v>
      </c>
      <c r="P287" s="836"/>
      <c r="Q287" s="838">
        <v>0</v>
      </c>
      <c r="R287" s="833"/>
      <c r="S287" s="838">
        <v>0</v>
      </c>
      <c r="T287" s="837"/>
      <c r="U287" s="839">
        <v>0</v>
      </c>
    </row>
    <row r="288" spans="1:21" ht="14.45" customHeight="1" x14ac:dyDescent="0.2">
      <c r="A288" s="832">
        <v>50</v>
      </c>
      <c r="B288" s="833" t="s">
        <v>2196</v>
      </c>
      <c r="C288" s="833" t="s">
        <v>2202</v>
      </c>
      <c r="D288" s="834" t="s">
        <v>3340</v>
      </c>
      <c r="E288" s="835" t="s">
        <v>2215</v>
      </c>
      <c r="F288" s="833" t="s">
        <v>2197</v>
      </c>
      <c r="G288" s="833" t="s">
        <v>2440</v>
      </c>
      <c r="H288" s="833" t="s">
        <v>625</v>
      </c>
      <c r="I288" s="833" t="s">
        <v>2688</v>
      </c>
      <c r="J288" s="833" t="s">
        <v>689</v>
      </c>
      <c r="K288" s="833" t="s">
        <v>2689</v>
      </c>
      <c r="L288" s="836">
        <v>10.65</v>
      </c>
      <c r="M288" s="836">
        <v>10.65</v>
      </c>
      <c r="N288" s="833">
        <v>1</v>
      </c>
      <c r="O288" s="837">
        <v>0.5</v>
      </c>
      <c r="P288" s="836"/>
      <c r="Q288" s="838">
        <v>0</v>
      </c>
      <c r="R288" s="833"/>
      <c r="S288" s="838">
        <v>0</v>
      </c>
      <c r="T288" s="837"/>
      <c r="U288" s="839">
        <v>0</v>
      </c>
    </row>
    <row r="289" spans="1:21" ht="14.45" customHeight="1" x14ac:dyDescent="0.2">
      <c r="A289" s="832">
        <v>50</v>
      </c>
      <c r="B289" s="833" t="s">
        <v>2196</v>
      </c>
      <c r="C289" s="833" t="s">
        <v>2202</v>
      </c>
      <c r="D289" s="834" t="s">
        <v>3340</v>
      </c>
      <c r="E289" s="835" t="s">
        <v>2215</v>
      </c>
      <c r="F289" s="833" t="s">
        <v>2197</v>
      </c>
      <c r="G289" s="833" t="s">
        <v>2440</v>
      </c>
      <c r="H289" s="833" t="s">
        <v>625</v>
      </c>
      <c r="I289" s="833" t="s">
        <v>2690</v>
      </c>
      <c r="J289" s="833" t="s">
        <v>689</v>
      </c>
      <c r="K289" s="833" t="s">
        <v>1812</v>
      </c>
      <c r="L289" s="836">
        <v>35.11</v>
      </c>
      <c r="M289" s="836">
        <v>35.11</v>
      </c>
      <c r="N289" s="833">
        <v>1</v>
      </c>
      <c r="O289" s="837">
        <v>0.5</v>
      </c>
      <c r="P289" s="836"/>
      <c r="Q289" s="838">
        <v>0</v>
      </c>
      <c r="R289" s="833"/>
      <c r="S289" s="838">
        <v>0</v>
      </c>
      <c r="T289" s="837"/>
      <c r="U289" s="839">
        <v>0</v>
      </c>
    </row>
    <row r="290" spans="1:21" ht="14.45" customHeight="1" x14ac:dyDescent="0.2">
      <c r="A290" s="832">
        <v>50</v>
      </c>
      <c r="B290" s="833" t="s">
        <v>2196</v>
      </c>
      <c r="C290" s="833" t="s">
        <v>2202</v>
      </c>
      <c r="D290" s="834" t="s">
        <v>3340</v>
      </c>
      <c r="E290" s="835" t="s">
        <v>2215</v>
      </c>
      <c r="F290" s="833" t="s">
        <v>2197</v>
      </c>
      <c r="G290" s="833" t="s">
        <v>2440</v>
      </c>
      <c r="H290" s="833" t="s">
        <v>625</v>
      </c>
      <c r="I290" s="833" t="s">
        <v>2441</v>
      </c>
      <c r="J290" s="833" t="s">
        <v>689</v>
      </c>
      <c r="K290" s="833" t="s">
        <v>691</v>
      </c>
      <c r="L290" s="836">
        <v>17.559999999999999</v>
      </c>
      <c r="M290" s="836">
        <v>17.559999999999999</v>
      </c>
      <c r="N290" s="833">
        <v>1</v>
      </c>
      <c r="O290" s="837">
        <v>0.5</v>
      </c>
      <c r="P290" s="836">
        <v>17.559999999999999</v>
      </c>
      <c r="Q290" s="838">
        <v>1</v>
      </c>
      <c r="R290" s="833">
        <v>1</v>
      </c>
      <c r="S290" s="838">
        <v>1</v>
      </c>
      <c r="T290" s="837">
        <v>0.5</v>
      </c>
      <c r="U290" s="839">
        <v>1</v>
      </c>
    </row>
    <row r="291" spans="1:21" ht="14.45" customHeight="1" x14ac:dyDescent="0.2">
      <c r="A291" s="832">
        <v>50</v>
      </c>
      <c r="B291" s="833" t="s">
        <v>2196</v>
      </c>
      <c r="C291" s="833" t="s">
        <v>2202</v>
      </c>
      <c r="D291" s="834" t="s">
        <v>3340</v>
      </c>
      <c r="E291" s="835" t="s">
        <v>2215</v>
      </c>
      <c r="F291" s="833" t="s">
        <v>2197</v>
      </c>
      <c r="G291" s="833" t="s">
        <v>2440</v>
      </c>
      <c r="H291" s="833" t="s">
        <v>625</v>
      </c>
      <c r="I291" s="833" t="s">
        <v>2691</v>
      </c>
      <c r="J291" s="833" t="s">
        <v>689</v>
      </c>
      <c r="K291" s="833" t="s">
        <v>2692</v>
      </c>
      <c r="L291" s="836">
        <v>70.23</v>
      </c>
      <c r="M291" s="836">
        <v>70.23</v>
      </c>
      <c r="N291" s="833">
        <v>1</v>
      </c>
      <c r="O291" s="837">
        <v>0.5</v>
      </c>
      <c r="P291" s="836">
        <v>70.23</v>
      </c>
      <c r="Q291" s="838">
        <v>1</v>
      </c>
      <c r="R291" s="833">
        <v>1</v>
      </c>
      <c r="S291" s="838">
        <v>1</v>
      </c>
      <c r="T291" s="837">
        <v>0.5</v>
      </c>
      <c r="U291" s="839">
        <v>1</v>
      </c>
    </row>
    <row r="292" spans="1:21" ht="14.45" customHeight="1" x14ac:dyDescent="0.2">
      <c r="A292" s="832">
        <v>50</v>
      </c>
      <c r="B292" s="833" t="s">
        <v>2196</v>
      </c>
      <c r="C292" s="833" t="s">
        <v>2202</v>
      </c>
      <c r="D292" s="834" t="s">
        <v>3340</v>
      </c>
      <c r="E292" s="835" t="s">
        <v>2215</v>
      </c>
      <c r="F292" s="833" t="s">
        <v>2197</v>
      </c>
      <c r="G292" s="833" t="s">
        <v>2256</v>
      </c>
      <c r="H292" s="833" t="s">
        <v>625</v>
      </c>
      <c r="I292" s="833" t="s">
        <v>1758</v>
      </c>
      <c r="J292" s="833" t="s">
        <v>848</v>
      </c>
      <c r="K292" s="833" t="s">
        <v>1759</v>
      </c>
      <c r="L292" s="836">
        <v>1385.62</v>
      </c>
      <c r="M292" s="836">
        <v>1385.62</v>
      </c>
      <c r="N292" s="833">
        <v>1</v>
      </c>
      <c r="O292" s="837">
        <v>0.5</v>
      </c>
      <c r="P292" s="836"/>
      <c r="Q292" s="838">
        <v>0</v>
      </c>
      <c r="R292" s="833"/>
      <c r="S292" s="838">
        <v>0</v>
      </c>
      <c r="T292" s="837"/>
      <c r="U292" s="839">
        <v>0</v>
      </c>
    </row>
    <row r="293" spans="1:21" ht="14.45" customHeight="1" x14ac:dyDescent="0.2">
      <c r="A293" s="832">
        <v>50</v>
      </c>
      <c r="B293" s="833" t="s">
        <v>2196</v>
      </c>
      <c r="C293" s="833" t="s">
        <v>2202</v>
      </c>
      <c r="D293" s="834" t="s">
        <v>3340</v>
      </c>
      <c r="E293" s="835" t="s">
        <v>2215</v>
      </c>
      <c r="F293" s="833" t="s">
        <v>2197</v>
      </c>
      <c r="G293" s="833" t="s">
        <v>2256</v>
      </c>
      <c r="H293" s="833" t="s">
        <v>625</v>
      </c>
      <c r="I293" s="833" t="s">
        <v>1766</v>
      </c>
      <c r="J293" s="833" t="s">
        <v>842</v>
      </c>
      <c r="K293" s="833" t="s">
        <v>1767</v>
      </c>
      <c r="L293" s="836">
        <v>736.33</v>
      </c>
      <c r="M293" s="836">
        <v>736.33</v>
      </c>
      <c r="N293" s="833">
        <v>1</v>
      </c>
      <c r="O293" s="837">
        <v>0.5</v>
      </c>
      <c r="P293" s="836">
        <v>736.33</v>
      </c>
      <c r="Q293" s="838">
        <v>1</v>
      </c>
      <c r="R293" s="833">
        <v>1</v>
      </c>
      <c r="S293" s="838">
        <v>1</v>
      </c>
      <c r="T293" s="837">
        <v>0.5</v>
      </c>
      <c r="U293" s="839">
        <v>1</v>
      </c>
    </row>
    <row r="294" spans="1:21" ht="14.45" customHeight="1" x14ac:dyDescent="0.2">
      <c r="A294" s="832">
        <v>50</v>
      </c>
      <c r="B294" s="833" t="s">
        <v>2196</v>
      </c>
      <c r="C294" s="833" t="s">
        <v>2202</v>
      </c>
      <c r="D294" s="834" t="s">
        <v>3340</v>
      </c>
      <c r="E294" s="835" t="s">
        <v>2215</v>
      </c>
      <c r="F294" s="833" t="s">
        <v>2197</v>
      </c>
      <c r="G294" s="833" t="s">
        <v>2256</v>
      </c>
      <c r="H294" s="833" t="s">
        <v>625</v>
      </c>
      <c r="I294" s="833" t="s">
        <v>2287</v>
      </c>
      <c r="J294" s="833" t="s">
        <v>848</v>
      </c>
      <c r="K294" s="833" t="s">
        <v>2288</v>
      </c>
      <c r="L294" s="836">
        <v>1847.49</v>
      </c>
      <c r="M294" s="836">
        <v>3694.98</v>
      </c>
      <c r="N294" s="833">
        <v>2</v>
      </c>
      <c r="O294" s="837">
        <v>1</v>
      </c>
      <c r="P294" s="836">
        <v>1847.49</v>
      </c>
      <c r="Q294" s="838">
        <v>0.5</v>
      </c>
      <c r="R294" s="833">
        <v>1</v>
      </c>
      <c r="S294" s="838">
        <v>0.5</v>
      </c>
      <c r="T294" s="837">
        <v>0.5</v>
      </c>
      <c r="U294" s="839">
        <v>0.5</v>
      </c>
    </row>
    <row r="295" spans="1:21" ht="14.45" customHeight="1" x14ac:dyDescent="0.2">
      <c r="A295" s="832">
        <v>50</v>
      </c>
      <c r="B295" s="833" t="s">
        <v>2196</v>
      </c>
      <c r="C295" s="833" t="s">
        <v>2202</v>
      </c>
      <c r="D295" s="834" t="s">
        <v>3340</v>
      </c>
      <c r="E295" s="835" t="s">
        <v>2215</v>
      </c>
      <c r="F295" s="833" t="s">
        <v>2197</v>
      </c>
      <c r="G295" s="833" t="s">
        <v>2693</v>
      </c>
      <c r="H295" s="833" t="s">
        <v>587</v>
      </c>
      <c r="I295" s="833" t="s">
        <v>2694</v>
      </c>
      <c r="J295" s="833" t="s">
        <v>681</v>
      </c>
      <c r="K295" s="833" t="s">
        <v>2695</v>
      </c>
      <c r="L295" s="836">
        <v>35.25</v>
      </c>
      <c r="M295" s="836">
        <v>211.5</v>
      </c>
      <c r="N295" s="833">
        <v>6</v>
      </c>
      <c r="O295" s="837">
        <v>2</v>
      </c>
      <c r="P295" s="836">
        <v>70.5</v>
      </c>
      <c r="Q295" s="838">
        <v>0.33333333333333331</v>
      </c>
      <c r="R295" s="833">
        <v>2</v>
      </c>
      <c r="S295" s="838">
        <v>0.33333333333333331</v>
      </c>
      <c r="T295" s="837">
        <v>0.5</v>
      </c>
      <c r="U295" s="839">
        <v>0.25</v>
      </c>
    </row>
    <row r="296" spans="1:21" ht="14.45" customHeight="1" x14ac:dyDescent="0.2">
      <c r="A296" s="832">
        <v>50</v>
      </c>
      <c r="B296" s="833" t="s">
        <v>2196</v>
      </c>
      <c r="C296" s="833" t="s">
        <v>2202</v>
      </c>
      <c r="D296" s="834" t="s">
        <v>3340</v>
      </c>
      <c r="E296" s="835" t="s">
        <v>2215</v>
      </c>
      <c r="F296" s="833" t="s">
        <v>2197</v>
      </c>
      <c r="G296" s="833" t="s">
        <v>2693</v>
      </c>
      <c r="H296" s="833" t="s">
        <v>587</v>
      </c>
      <c r="I296" s="833" t="s">
        <v>2696</v>
      </c>
      <c r="J296" s="833" t="s">
        <v>1605</v>
      </c>
      <c r="K296" s="833" t="s">
        <v>2697</v>
      </c>
      <c r="L296" s="836">
        <v>35.25</v>
      </c>
      <c r="M296" s="836">
        <v>176.25</v>
      </c>
      <c r="N296" s="833">
        <v>5</v>
      </c>
      <c r="O296" s="837">
        <v>2.5</v>
      </c>
      <c r="P296" s="836">
        <v>35.25</v>
      </c>
      <c r="Q296" s="838">
        <v>0.2</v>
      </c>
      <c r="R296" s="833">
        <v>1</v>
      </c>
      <c r="S296" s="838">
        <v>0.2</v>
      </c>
      <c r="T296" s="837">
        <v>1</v>
      </c>
      <c r="U296" s="839">
        <v>0.4</v>
      </c>
    </row>
    <row r="297" spans="1:21" ht="14.45" customHeight="1" x14ac:dyDescent="0.2">
      <c r="A297" s="832">
        <v>50</v>
      </c>
      <c r="B297" s="833" t="s">
        <v>2196</v>
      </c>
      <c r="C297" s="833" t="s">
        <v>2202</v>
      </c>
      <c r="D297" s="834" t="s">
        <v>3340</v>
      </c>
      <c r="E297" s="835" t="s">
        <v>2215</v>
      </c>
      <c r="F297" s="833" t="s">
        <v>2197</v>
      </c>
      <c r="G297" s="833" t="s">
        <v>2698</v>
      </c>
      <c r="H297" s="833" t="s">
        <v>587</v>
      </c>
      <c r="I297" s="833" t="s">
        <v>2699</v>
      </c>
      <c r="J297" s="833" t="s">
        <v>1261</v>
      </c>
      <c r="K297" s="833" t="s">
        <v>2700</v>
      </c>
      <c r="L297" s="836">
        <v>112.6</v>
      </c>
      <c r="M297" s="836">
        <v>112.6</v>
      </c>
      <c r="N297" s="833">
        <v>1</v>
      </c>
      <c r="O297" s="837">
        <v>0.5</v>
      </c>
      <c r="P297" s="836">
        <v>112.6</v>
      </c>
      <c r="Q297" s="838">
        <v>1</v>
      </c>
      <c r="R297" s="833">
        <v>1</v>
      </c>
      <c r="S297" s="838">
        <v>1</v>
      </c>
      <c r="T297" s="837">
        <v>0.5</v>
      </c>
      <c r="U297" s="839">
        <v>1</v>
      </c>
    </row>
    <row r="298" spans="1:21" ht="14.45" customHeight="1" x14ac:dyDescent="0.2">
      <c r="A298" s="832">
        <v>50</v>
      </c>
      <c r="B298" s="833" t="s">
        <v>2196</v>
      </c>
      <c r="C298" s="833" t="s">
        <v>2202</v>
      </c>
      <c r="D298" s="834" t="s">
        <v>3340</v>
      </c>
      <c r="E298" s="835" t="s">
        <v>2215</v>
      </c>
      <c r="F298" s="833" t="s">
        <v>2197</v>
      </c>
      <c r="G298" s="833" t="s">
        <v>2456</v>
      </c>
      <c r="H298" s="833" t="s">
        <v>587</v>
      </c>
      <c r="I298" s="833" t="s">
        <v>2701</v>
      </c>
      <c r="J298" s="833" t="s">
        <v>871</v>
      </c>
      <c r="K298" s="833" t="s">
        <v>2702</v>
      </c>
      <c r="L298" s="836">
        <v>103.67</v>
      </c>
      <c r="M298" s="836">
        <v>103.67</v>
      </c>
      <c r="N298" s="833">
        <v>1</v>
      </c>
      <c r="O298" s="837">
        <v>1</v>
      </c>
      <c r="P298" s="836"/>
      <c r="Q298" s="838">
        <v>0</v>
      </c>
      <c r="R298" s="833"/>
      <c r="S298" s="838">
        <v>0</v>
      </c>
      <c r="T298" s="837"/>
      <c r="U298" s="839">
        <v>0</v>
      </c>
    </row>
    <row r="299" spans="1:21" ht="14.45" customHeight="1" x14ac:dyDescent="0.2">
      <c r="A299" s="832">
        <v>50</v>
      </c>
      <c r="B299" s="833" t="s">
        <v>2196</v>
      </c>
      <c r="C299" s="833" t="s">
        <v>2202</v>
      </c>
      <c r="D299" s="834" t="s">
        <v>3340</v>
      </c>
      <c r="E299" s="835" t="s">
        <v>2215</v>
      </c>
      <c r="F299" s="833" t="s">
        <v>2197</v>
      </c>
      <c r="G299" s="833" t="s">
        <v>2236</v>
      </c>
      <c r="H299" s="833" t="s">
        <v>587</v>
      </c>
      <c r="I299" s="833" t="s">
        <v>2703</v>
      </c>
      <c r="J299" s="833" t="s">
        <v>2704</v>
      </c>
      <c r="K299" s="833" t="s">
        <v>2705</v>
      </c>
      <c r="L299" s="836">
        <v>32.25</v>
      </c>
      <c r="M299" s="836">
        <v>32.25</v>
      </c>
      <c r="N299" s="833">
        <v>1</v>
      </c>
      <c r="O299" s="837">
        <v>0.5</v>
      </c>
      <c r="P299" s="836"/>
      <c r="Q299" s="838">
        <v>0</v>
      </c>
      <c r="R299" s="833"/>
      <c r="S299" s="838">
        <v>0</v>
      </c>
      <c r="T299" s="837"/>
      <c r="U299" s="839">
        <v>0</v>
      </c>
    </row>
    <row r="300" spans="1:21" ht="14.45" customHeight="1" x14ac:dyDescent="0.2">
      <c r="A300" s="832">
        <v>50</v>
      </c>
      <c r="B300" s="833" t="s">
        <v>2196</v>
      </c>
      <c r="C300" s="833" t="s">
        <v>2202</v>
      </c>
      <c r="D300" s="834" t="s">
        <v>3340</v>
      </c>
      <c r="E300" s="835" t="s">
        <v>2215</v>
      </c>
      <c r="F300" s="833" t="s">
        <v>2197</v>
      </c>
      <c r="G300" s="833" t="s">
        <v>2236</v>
      </c>
      <c r="H300" s="833" t="s">
        <v>625</v>
      </c>
      <c r="I300" s="833" t="s">
        <v>1719</v>
      </c>
      <c r="J300" s="833" t="s">
        <v>1715</v>
      </c>
      <c r="K300" s="833" t="s">
        <v>1720</v>
      </c>
      <c r="L300" s="836">
        <v>32.25</v>
      </c>
      <c r="M300" s="836">
        <v>290.25</v>
      </c>
      <c r="N300" s="833">
        <v>9</v>
      </c>
      <c r="O300" s="837">
        <v>5</v>
      </c>
      <c r="P300" s="836">
        <v>96.75</v>
      </c>
      <c r="Q300" s="838">
        <v>0.33333333333333331</v>
      </c>
      <c r="R300" s="833">
        <v>3</v>
      </c>
      <c r="S300" s="838">
        <v>0.33333333333333331</v>
      </c>
      <c r="T300" s="837">
        <v>2</v>
      </c>
      <c r="U300" s="839">
        <v>0.4</v>
      </c>
    </row>
    <row r="301" spans="1:21" ht="14.45" customHeight="1" x14ac:dyDescent="0.2">
      <c r="A301" s="832">
        <v>50</v>
      </c>
      <c r="B301" s="833" t="s">
        <v>2196</v>
      </c>
      <c r="C301" s="833" t="s">
        <v>2202</v>
      </c>
      <c r="D301" s="834" t="s">
        <v>3340</v>
      </c>
      <c r="E301" s="835" t="s">
        <v>2215</v>
      </c>
      <c r="F301" s="833" t="s">
        <v>2197</v>
      </c>
      <c r="G301" s="833" t="s">
        <v>2236</v>
      </c>
      <c r="H301" s="833" t="s">
        <v>625</v>
      </c>
      <c r="I301" s="833" t="s">
        <v>1714</v>
      </c>
      <c r="J301" s="833" t="s">
        <v>1715</v>
      </c>
      <c r="K301" s="833" t="s">
        <v>1716</v>
      </c>
      <c r="L301" s="836">
        <v>16.12</v>
      </c>
      <c r="M301" s="836">
        <v>64.48</v>
      </c>
      <c r="N301" s="833">
        <v>4</v>
      </c>
      <c r="O301" s="837">
        <v>2</v>
      </c>
      <c r="P301" s="836">
        <v>16.12</v>
      </c>
      <c r="Q301" s="838">
        <v>0.25</v>
      </c>
      <c r="R301" s="833">
        <v>1</v>
      </c>
      <c r="S301" s="838">
        <v>0.25</v>
      </c>
      <c r="T301" s="837">
        <v>0.5</v>
      </c>
      <c r="U301" s="839">
        <v>0.25</v>
      </c>
    </row>
    <row r="302" spans="1:21" ht="14.45" customHeight="1" x14ac:dyDescent="0.2">
      <c r="A302" s="832">
        <v>50</v>
      </c>
      <c r="B302" s="833" t="s">
        <v>2196</v>
      </c>
      <c r="C302" s="833" t="s">
        <v>2202</v>
      </c>
      <c r="D302" s="834" t="s">
        <v>3340</v>
      </c>
      <c r="E302" s="835" t="s">
        <v>2215</v>
      </c>
      <c r="F302" s="833" t="s">
        <v>2197</v>
      </c>
      <c r="G302" s="833" t="s">
        <v>2242</v>
      </c>
      <c r="H302" s="833" t="s">
        <v>625</v>
      </c>
      <c r="I302" s="833" t="s">
        <v>2243</v>
      </c>
      <c r="J302" s="833" t="s">
        <v>1044</v>
      </c>
      <c r="K302" s="833" t="s">
        <v>1330</v>
      </c>
      <c r="L302" s="836">
        <v>47.7</v>
      </c>
      <c r="M302" s="836">
        <v>477</v>
      </c>
      <c r="N302" s="833">
        <v>10</v>
      </c>
      <c r="O302" s="837">
        <v>6</v>
      </c>
      <c r="P302" s="836">
        <v>190.8</v>
      </c>
      <c r="Q302" s="838">
        <v>0.4</v>
      </c>
      <c r="R302" s="833">
        <v>4</v>
      </c>
      <c r="S302" s="838">
        <v>0.4</v>
      </c>
      <c r="T302" s="837">
        <v>2.5</v>
      </c>
      <c r="U302" s="839">
        <v>0.41666666666666669</v>
      </c>
    </row>
    <row r="303" spans="1:21" ht="14.45" customHeight="1" x14ac:dyDescent="0.2">
      <c r="A303" s="832">
        <v>50</v>
      </c>
      <c r="B303" s="833" t="s">
        <v>2196</v>
      </c>
      <c r="C303" s="833" t="s">
        <v>2202</v>
      </c>
      <c r="D303" s="834" t="s">
        <v>3340</v>
      </c>
      <c r="E303" s="835" t="s">
        <v>2215</v>
      </c>
      <c r="F303" s="833" t="s">
        <v>2197</v>
      </c>
      <c r="G303" s="833" t="s">
        <v>2463</v>
      </c>
      <c r="H303" s="833" t="s">
        <v>625</v>
      </c>
      <c r="I303" s="833" t="s">
        <v>2464</v>
      </c>
      <c r="J303" s="833" t="s">
        <v>1864</v>
      </c>
      <c r="K303" s="833" t="s">
        <v>2465</v>
      </c>
      <c r="L303" s="836">
        <v>117.46</v>
      </c>
      <c r="M303" s="836">
        <v>117.46</v>
      </c>
      <c r="N303" s="833">
        <v>1</v>
      </c>
      <c r="O303" s="837">
        <v>0.5</v>
      </c>
      <c r="P303" s="836"/>
      <c r="Q303" s="838">
        <v>0</v>
      </c>
      <c r="R303" s="833"/>
      <c r="S303" s="838">
        <v>0</v>
      </c>
      <c r="T303" s="837"/>
      <c r="U303" s="839">
        <v>0</v>
      </c>
    </row>
    <row r="304" spans="1:21" ht="14.45" customHeight="1" x14ac:dyDescent="0.2">
      <c r="A304" s="832">
        <v>50</v>
      </c>
      <c r="B304" s="833" t="s">
        <v>2196</v>
      </c>
      <c r="C304" s="833" t="s">
        <v>2202</v>
      </c>
      <c r="D304" s="834" t="s">
        <v>3340</v>
      </c>
      <c r="E304" s="835" t="s">
        <v>2215</v>
      </c>
      <c r="F304" s="833" t="s">
        <v>2197</v>
      </c>
      <c r="G304" s="833" t="s">
        <v>2463</v>
      </c>
      <c r="H304" s="833" t="s">
        <v>625</v>
      </c>
      <c r="I304" s="833" t="s">
        <v>2706</v>
      </c>
      <c r="J304" s="833" t="s">
        <v>1864</v>
      </c>
      <c r="K304" s="833" t="s">
        <v>2707</v>
      </c>
      <c r="L304" s="836">
        <v>352.37</v>
      </c>
      <c r="M304" s="836">
        <v>352.37</v>
      </c>
      <c r="N304" s="833">
        <v>1</v>
      </c>
      <c r="O304" s="837">
        <v>0.5</v>
      </c>
      <c r="P304" s="836"/>
      <c r="Q304" s="838">
        <v>0</v>
      </c>
      <c r="R304" s="833"/>
      <c r="S304" s="838">
        <v>0</v>
      </c>
      <c r="T304" s="837"/>
      <c r="U304" s="839">
        <v>0</v>
      </c>
    </row>
    <row r="305" spans="1:21" ht="14.45" customHeight="1" x14ac:dyDescent="0.2">
      <c r="A305" s="832">
        <v>50</v>
      </c>
      <c r="B305" s="833" t="s">
        <v>2196</v>
      </c>
      <c r="C305" s="833" t="s">
        <v>2202</v>
      </c>
      <c r="D305" s="834" t="s">
        <v>3340</v>
      </c>
      <c r="E305" s="835" t="s">
        <v>2215</v>
      </c>
      <c r="F305" s="833" t="s">
        <v>2197</v>
      </c>
      <c r="G305" s="833" t="s">
        <v>2463</v>
      </c>
      <c r="H305" s="833" t="s">
        <v>625</v>
      </c>
      <c r="I305" s="833" t="s">
        <v>2708</v>
      </c>
      <c r="J305" s="833" t="s">
        <v>1864</v>
      </c>
      <c r="K305" s="833" t="s">
        <v>2709</v>
      </c>
      <c r="L305" s="836">
        <v>545.82000000000005</v>
      </c>
      <c r="M305" s="836">
        <v>545.82000000000005</v>
      </c>
      <c r="N305" s="833">
        <v>1</v>
      </c>
      <c r="O305" s="837">
        <v>0.5</v>
      </c>
      <c r="P305" s="836">
        <v>545.82000000000005</v>
      </c>
      <c r="Q305" s="838">
        <v>1</v>
      </c>
      <c r="R305" s="833">
        <v>1</v>
      </c>
      <c r="S305" s="838">
        <v>1</v>
      </c>
      <c r="T305" s="837">
        <v>0.5</v>
      </c>
      <c r="U305" s="839">
        <v>1</v>
      </c>
    </row>
    <row r="306" spans="1:21" ht="14.45" customHeight="1" x14ac:dyDescent="0.2">
      <c r="A306" s="832">
        <v>50</v>
      </c>
      <c r="B306" s="833" t="s">
        <v>2196</v>
      </c>
      <c r="C306" s="833" t="s">
        <v>2202</v>
      </c>
      <c r="D306" s="834" t="s">
        <v>3340</v>
      </c>
      <c r="E306" s="835" t="s">
        <v>2215</v>
      </c>
      <c r="F306" s="833" t="s">
        <v>2197</v>
      </c>
      <c r="G306" s="833" t="s">
        <v>2463</v>
      </c>
      <c r="H306" s="833" t="s">
        <v>625</v>
      </c>
      <c r="I306" s="833" t="s">
        <v>2466</v>
      </c>
      <c r="J306" s="833" t="s">
        <v>1864</v>
      </c>
      <c r="K306" s="833" t="s">
        <v>2467</v>
      </c>
      <c r="L306" s="836">
        <v>234.91</v>
      </c>
      <c r="M306" s="836">
        <v>234.91</v>
      </c>
      <c r="N306" s="833">
        <v>1</v>
      </c>
      <c r="O306" s="837">
        <v>0.5</v>
      </c>
      <c r="P306" s="836"/>
      <c r="Q306" s="838">
        <v>0</v>
      </c>
      <c r="R306" s="833"/>
      <c r="S306" s="838">
        <v>0</v>
      </c>
      <c r="T306" s="837"/>
      <c r="U306" s="839">
        <v>0</v>
      </c>
    </row>
    <row r="307" spans="1:21" ht="14.45" customHeight="1" x14ac:dyDescent="0.2">
      <c r="A307" s="832">
        <v>50</v>
      </c>
      <c r="B307" s="833" t="s">
        <v>2196</v>
      </c>
      <c r="C307" s="833" t="s">
        <v>2202</v>
      </c>
      <c r="D307" s="834" t="s">
        <v>3340</v>
      </c>
      <c r="E307" s="835" t="s">
        <v>2215</v>
      </c>
      <c r="F307" s="833" t="s">
        <v>2197</v>
      </c>
      <c r="G307" s="833" t="s">
        <v>2710</v>
      </c>
      <c r="H307" s="833" t="s">
        <v>587</v>
      </c>
      <c r="I307" s="833" t="s">
        <v>2711</v>
      </c>
      <c r="J307" s="833" t="s">
        <v>2712</v>
      </c>
      <c r="K307" s="833" t="s">
        <v>2713</v>
      </c>
      <c r="L307" s="836">
        <v>21.92</v>
      </c>
      <c r="M307" s="836">
        <v>21.92</v>
      </c>
      <c r="N307" s="833">
        <v>1</v>
      </c>
      <c r="O307" s="837">
        <v>0.5</v>
      </c>
      <c r="P307" s="836">
        <v>21.92</v>
      </c>
      <c r="Q307" s="838">
        <v>1</v>
      </c>
      <c r="R307" s="833">
        <v>1</v>
      </c>
      <c r="S307" s="838">
        <v>1</v>
      </c>
      <c r="T307" s="837">
        <v>0.5</v>
      </c>
      <c r="U307" s="839">
        <v>1</v>
      </c>
    </row>
    <row r="308" spans="1:21" ht="14.45" customHeight="1" x14ac:dyDescent="0.2">
      <c r="A308" s="832">
        <v>50</v>
      </c>
      <c r="B308" s="833" t="s">
        <v>2196</v>
      </c>
      <c r="C308" s="833" t="s">
        <v>2202</v>
      </c>
      <c r="D308" s="834" t="s">
        <v>3340</v>
      </c>
      <c r="E308" s="835" t="s">
        <v>2215</v>
      </c>
      <c r="F308" s="833" t="s">
        <v>2197</v>
      </c>
      <c r="G308" s="833" t="s">
        <v>2714</v>
      </c>
      <c r="H308" s="833" t="s">
        <v>587</v>
      </c>
      <c r="I308" s="833" t="s">
        <v>2715</v>
      </c>
      <c r="J308" s="833" t="s">
        <v>2716</v>
      </c>
      <c r="K308" s="833" t="s">
        <v>2717</v>
      </c>
      <c r="L308" s="836">
        <v>677.18</v>
      </c>
      <c r="M308" s="836">
        <v>677.18</v>
      </c>
      <c r="N308" s="833">
        <v>1</v>
      </c>
      <c r="O308" s="837">
        <v>0.5</v>
      </c>
      <c r="P308" s="836"/>
      <c r="Q308" s="838">
        <v>0</v>
      </c>
      <c r="R308" s="833"/>
      <c r="S308" s="838">
        <v>0</v>
      </c>
      <c r="T308" s="837"/>
      <c r="U308" s="839">
        <v>0</v>
      </c>
    </row>
    <row r="309" spans="1:21" ht="14.45" customHeight="1" x14ac:dyDescent="0.2">
      <c r="A309" s="832">
        <v>50</v>
      </c>
      <c r="B309" s="833" t="s">
        <v>2196</v>
      </c>
      <c r="C309" s="833" t="s">
        <v>2202</v>
      </c>
      <c r="D309" s="834" t="s">
        <v>3340</v>
      </c>
      <c r="E309" s="835" t="s">
        <v>2215</v>
      </c>
      <c r="F309" s="833" t="s">
        <v>2197</v>
      </c>
      <c r="G309" s="833" t="s">
        <v>2714</v>
      </c>
      <c r="H309" s="833" t="s">
        <v>587</v>
      </c>
      <c r="I309" s="833" t="s">
        <v>2718</v>
      </c>
      <c r="J309" s="833" t="s">
        <v>2719</v>
      </c>
      <c r="K309" s="833" t="s">
        <v>2720</v>
      </c>
      <c r="L309" s="836">
        <v>84.65</v>
      </c>
      <c r="M309" s="836">
        <v>84.65</v>
      </c>
      <c r="N309" s="833">
        <v>1</v>
      </c>
      <c r="O309" s="837">
        <v>0.5</v>
      </c>
      <c r="P309" s="836">
        <v>84.65</v>
      </c>
      <c r="Q309" s="838">
        <v>1</v>
      </c>
      <c r="R309" s="833">
        <v>1</v>
      </c>
      <c r="S309" s="838">
        <v>1</v>
      </c>
      <c r="T309" s="837">
        <v>0.5</v>
      </c>
      <c r="U309" s="839">
        <v>1</v>
      </c>
    </row>
    <row r="310" spans="1:21" ht="14.45" customHeight="1" x14ac:dyDescent="0.2">
      <c r="A310" s="832">
        <v>50</v>
      </c>
      <c r="B310" s="833" t="s">
        <v>2196</v>
      </c>
      <c r="C310" s="833" t="s">
        <v>2202</v>
      </c>
      <c r="D310" s="834" t="s">
        <v>3340</v>
      </c>
      <c r="E310" s="835" t="s">
        <v>2215</v>
      </c>
      <c r="F310" s="833" t="s">
        <v>2197</v>
      </c>
      <c r="G310" s="833" t="s">
        <v>2234</v>
      </c>
      <c r="H310" s="833" t="s">
        <v>625</v>
      </c>
      <c r="I310" s="833" t="s">
        <v>1851</v>
      </c>
      <c r="J310" s="833" t="s">
        <v>1852</v>
      </c>
      <c r="K310" s="833" t="s">
        <v>1853</v>
      </c>
      <c r="L310" s="836">
        <v>10.34</v>
      </c>
      <c r="M310" s="836">
        <v>10.34</v>
      </c>
      <c r="N310" s="833">
        <v>1</v>
      </c>
      <c r="O310" s="837">
        <v>0.5</v>
      </c>
      <c r="P310" s="836"/>
      <c r="Q310" s="838">
        <v>0</v>
      </c>
      <c r="R310" s="833"/>
      <c r="S310" s="838">
        <v>0</v>
      </c>
      <c r="T310" s="837"/>
      <c r="U310" s="839">
        <v>0</v>
      </c>
    </row>
    <row r="311" spans="1:21" ht="14.45" customHeight="1" x14ac:dyDescent="0.2">
      <c r="A311" s="832">
        <v>50</v>
      </c>
      <c r="B311" s="833" t="s">
        <v>2196</v>
      </c>
      <c r="C311" s="833" t="s">
        <v>2202</v>
      </c>
      <c r="D311" s="834" t="s">
        <v>3340</v>
      </c>
      <c r="E311" s="835" t="s">
        <v>2215</v>
      </c>
      <c r="F311" s="833" t="s">
        <v>2197</v>
      </c>
      <c r="G311" s="833" t="s">
        <v>2234</v>
      </c>
      <c r="H311" s="833" t="s">
        <v>625</v>
      </c>
      <c r="I311" s="833" t="s">
        <v>1854</v>
      </c>
      <c r="J311" s="833" t="s">
        <v>1852</v>
      </c>
      <c r="K311" s="833" t="s">
        <v>1855</v>
      </c>
      <c r="L311" s="836">
        <v>15.9</v>
      </c>
      <c r="M311" s="836">
        <v>31.8</v>
      </c>
      <c r="N311" s="833">
        <v>2</v>
      </c>
      <c r="O311" s="837">
        <v>1</v>
      </c>
      <c r="P311" s="836">
        <v>31.8</v>
      </c>
      <c r="Q311" s="838">
        <v>1</v>
      </c>
      <c r="R311" s="833">
        <v>2</v>
      </c>
      <c r="S311" s="838">
        <v>1</v>
      </c>
      <c r="T311" s="837">
        <v>1</v>
      </c>
      <c r="U311" s="839">
        <v>1</v>
      </c>
    </row>
    <row r="312" spans="1:21" ht="14.45" customHeight="1" x14ac:dyDescent="0.2">
      <c r="A312" s="832">
        <v>50</v>
      </c>
      <c r="B312" s="833" t="s">
        <v>2196</v>
      </c>
      <c r="C312" s="833" t="s">
        <v>2202</v>
      </c>
      <c r="D312" s="834" t="s">
        <v>3340</v>
      </c>
      <c r="E312" s="835" t="s">
        <v>2215</v>
      </c>
      <c r="F312" s="833" t="s">
        <v>2197</v>
      </c>
      <c r="G312" s="833" t="s">
        <v>2234</v>
      </c>
      <c r="H312" s="833" t="s">
        <v>625</v>
      </c>
      <c r="I312" s="833" t="s">
        <v>1856</v>
      </c>
      <c r="J312" s="833" t="s">
        <v>1852</v>
      </c>
      <c r="K312" s="833" t="s">
        <v>1857</v>
      </c>
      <c r="L312" s="836">
        <v>47.7</v>
      </c>
      <c r="M312" s="836">
        <v>47.7</v>
      </c>
      <c r="N312" s="833">
        <v>1</v>
      </c>
      <c r="O312" s="837">
        <v>0.5</v>
      </c>
      <c r="P312" s="836"/>
      <c r="Q312" s="838">
        <v>0</v>
      </c>
      <c r="R312" s="833"/>
      <c r="S312" s="838">
        <v>0</v>
      </c>
      <c r="T312" s="837"/>
      <c r="U312" s="839">
        <v>0</v>
      </c>
    </row>
    <row r="313" spans="1:21" ht="14.45" customHeight="1" x14ac:dyDescent="0.2">
      <c r="A313" s="832">
        <v>50</v>
      </c>
      <c r="B313" s="833" t="s">
        <v>2196</v>
      </c>
      <c r="C313" s="833" t="s">
        <v>2202</v>
      </c>
      <c r="D313" s="834" t="s">
        <v>3340</v>
      </c>
      <c r="E313" s="835" t="s">
        <v>2215</v>
      </c>
      <c r="F313" s="833" t="s">
        <v>2197</v>
      </c>
      <c r="G313" s="833" t="s">
        <v>2492</v>
      </c>
      <c r="H313" s="833" t="s">
        <v>587</v>
      </c>
      <c r="I313" s="833" t="s">
        <v>2721</v>
      </c>
      <c r="J313" s="833" t="s">
        <v>2722</v>
      </c>
      <c r="K313" s="833" t="s">
        <v>732</v>
      </c>
      <c r="L313" s="836">
        <v>143.35</v>
      </c>
      <c r="M313" s="836">
        <v>143.35</v>
      </c>
      <c r="N313" s="833">
        <v>1</v>
      </c>
      <c r="O313" s="837">
        <v>0.5</v>
      </c>
      <c r="P313" s="836"/>
      <c r="Q313" s="838">
        <v>0</v>
      </c>
      <c r="R313" s="833"/>
      <c r="S313" s="838">
        <v>0</v>
      </c>
      <c r="T313" s="837"/>
      <c r="U313" s="839">
        <v>0</v>
      </c>
    </row>
    <row r="314" spans="1:21" ht="14.45" customHeight="1" x14ac:dyDescent="0.2">
      <c r="A314" s="832">
        <v>50</v>
      </c>
      <c r="B314" s="833" t="s">
        <v>2196</v>
      </c>
      <c r="C314" s="833" t="s">
        <v>2202</v>
      </c>
      <c r="D314" s="834" t="s">
        <v>3340</v>
      </c>
      <c r="E314" s="835" t="s">
        <v>2215</v>
      </c>
      <c r="F314" s="833" t="s">
        <v>2197</v>
      </c>
      <c r="G314" s="833" t="s">
        <v>2492</v>
      </c>
      <c r="H314" s="833" t="s">
        <v>587</v>
      </c>
      <c r="I314" s="833" t="s">
        <v>2723</v>
      </c>
      <c r="J314" s="833" t="s">
        <v>2722</v>
      </c>
      <c r="K314" s="833" t="s">
        <v>2239</v>
      </c>
      <c r="L314" s="836">
        <v>220.53</v>
      </c>
      <c r="M314" s="836">
        <v>220.53</v>
      </c>
      <c r="N314" s="833">
        <v>1</v>
      </c>
      <c r="O314" s="837">
        <v>1</v>
      </c>
      <c r="P314" s="836"/>
      <c r="Q314" s="838">
        <v>0</v>
      </c>
      <c r="R314" s="833"/>
      <c r="S314" s="838">
        <v>0</v>
      </c>
      <c r="T314" s="837"/>
      <c r="U314" s="839">
        <v>0</v>
      </c>
    </row>
    <row r="315" spans="1:21" ht="14.45" customHeight="1" x14ac:dyDescent="0.2">
      <c r="A315" s="832">
        <v>50</v>
      </c>
      <c r="B315" s="833" t="s">
        <v>2196</v>
      </c>
      <c r="C315" s="833" t="s">
        <v>2202</v>
      </c>
      <c r="D315" s="834" t="s">
        <v>3340</v>
      </c>
      <c r="E315" s="835" t="s">
        <v>2215</v>
      </c>
      <c r="F315" s="833" t="s">
        <v>2197</v>
      </c>
      <c r="G315" s="833" t="s">
        <v>2293</v>
      </c>
      <c r="H315" s="833" t="s">
        <v>587</v>
      </c>
      <c r="I315" s="833" t="s">
        <v>2294</v>
      </c>
      <c r="J315" s="833" t="s">
        <v>1083</v>
      </c>
      <c r="K315" s="833" t="s">
        <v>2295</v>
      </c>
      <c r="L315" s="836">
        <v>128.69999999999999</v>
      </c>
      <c r="M315" s="836">
        <v>643.5</v>
      </c>
      <c r="N315" s="833">
        <v>5</v>
      </c>
      <c r="O315" s="837">
        <v>2.5</v>
      </c>
      <c r="P315" s="836">
        <v>128.69999999999999</v>
      </c>
      <c r="Q315" s="838">
        <v>0.19999999999999998</v>
      </c>
      <c r="R315" s="833">
        <v>1</v>
      </c>
      <c r="S315" s="838">
        <v>0.2</v>
      </c>
      <c r="T315" s="837">
        <v>0.5</v>
      </c>
      <c r="U315" s="839">
        <v>0.2</v>
      </c>
    </row>
    <row r="316" spans="1:21" ht="14.45" customHeight="1" x14ac:dyDescent="0.2">
      <c r="A316" s="832">
        <v>50</v>
      </c>
      <c r="B316" s="833" t="s">
        <v>2196</v>
      </c>
      <c r="C316" s="833" t="s">
        <v>2202</v>
      </c>
      <c r="D316" s="834" t="s">
        <v>3340</v>
      </c>
      <c r="E316" s="835" t="s">
        <v>2215</v>
      </c>
      <c r="F316" s="833" t="s">
        <v>2197</v>
      </c>
      <c r="G316" s="833" t="s">
        <v>2724</v>
      </c>
      <c r="H316" s="833" t="s">
        <v>625</v>
      </c>
      <c r="I316" s="833" t="s">
        <v>2050</v>
      </c>
      <c r="J316" s="833" t="s">
        <v>1150</v>
      </c>
      <c r="K316" s="833" t="s">
        <v>1151</v>
      </c>
      <c r="L316" s="836">
        <v>63.75</v>
      </c>
      <c r="M316" s="836">
        <v>63.75</v>
      </c>
      <c r="N316" s="833">
        <v>1</v>
      </c>
      <c r="O316" s="837">
        <v>0.5</v>
      </c>
      <c r="P316" s="836"/>
      <c r="Q316" s="838">
        <v>0</v>
      </c>
      <c r="R316" s="833"/>
      <c r="S316" s="838">
        <v>0</v>
      </c>
      <c r="T316" s="837"/>
      <c r="U316" s="839">
        <v>0</v>
      </c>
    </row>
    <row r="317" spans="1:21" ht="14.45" customHeight="1" x14ac:dyDescent="0.2">
      <c r="A317" s="832">
        <v>50</v>
      </c>
      <c r="B317" s="833" t="s">
        <v>2196</v>
      </c>
      <c r="C317" s="833" t="s">
        <v>2202</v>
      </c>
      <c r="D317" s="834" t="s">
        <v>3340</v>
      </c>
      <c r="E317" s="835" t="s">
        <v>2215</v>
      </c>
      <c r="F317" s="833" t="s">
        <v>2197</v>
      </c>
      <c r="G317" s="833" t="s">
        <v>2725</v>
      </c>
      <c r="H317" s="833" t="s">
        <v>587</v>
      </c>
      <c r="I317" s="833" t="s">
        <v>2726</v>
      </c>
      <c r="J317" s="833" t="s">
        <v>2727</v>
      </c>
      <c r="K317" s="833" t="s">
        <v>2728</v>
      </c>
      <c r="L317" s="836">
        <v>0</v>
      </c>
      <c r="M317" s="836">
        <v>0</v>
      </c>
      <c r="N317" s="833">
        <v>1</v>
      </c>
      <c r="O317" s="837">
        <v>1</v>
      </c>
      <c r="P317" s="836"/>
      <c r="Q317" s="838"/>
      <c r="R317" s="833"/>
      <c r="S317" s="838">
        <v>0</v>
      </c>
      <c r="T317" s="837"/>
      <c r="U317" s="839">
        <v>0</v>
      </c>
    </row>
    <row r="318" spans="1:21" ht="14.45" customHeight="1" x14ac:dyDescent="0.2">
      <c r="A318" s="832">
        <v>50</v>
      </c>
      <c r="B318" s="833" t="s">
        <v>2196</v>
      </c>
      <c r="C318" s="833" t="s">
        <v>2202</v>
      </c>
      <c r="D318" s="834" t="s">
        <v>3340</v>
      </c>
      <c r="E318" s="835" t="s">
        <v>2215</v>
      </c>
      <c r="F318" s="833" t="s">
        <v>2197</v>
      </c>
      <c r="G318" s="833" t="s">
        <v>2729</v>
      </c>
      <c r="H318" s="833" t="s">
        <v>625</v>
      </c>
      <c r="I318" s="833" t="s">
        <v>1997</v>
      </c>
      <c r="J318" s="833" t="s">
        <v>1018</v>
      </c>
      <c r="K318" s="833" t="s">
        <v>1022</v>
      </c>
      <c r="L318" s="836">
        <v>0</v>
      </c>
      <c r="M318" s="836">
        <v>0</v>
      </c>
      <c r="N318" s="833">
        <v>3</v>
      </c>
      <c r="O318" s="837">
        <v>2</v>
      </c>
      <c r="P318" s="836"/>
      <c r="Q318" s="838"/>
      <c r="R318" s="833"/>
      <c r="S318" s="838">
        <v>0</v>
      </c>
      <c r="T318" s="837"/>
      <c r="U318" s="839">
        <v>0</v>
      </c>
    </row>
    <row r="319" spans="1:21" ht="14.45" customHeight="1" x14ac:dyDescent="0.2">
      <c r="A319" s="832">
        <v>50</v>
      </c>
      <c r="B319" s="833" t="s">
        <v>2196</v>
      </c>
      <c r="C319" s="833" t="s">
        <v>2202</v>
      </c>
      <c r="D319" s="834" t="s">
        <v>3340</v>
      </c>
      <c r="E319" s="835" t="s">
        <v>2215</v>
      </c>
      <c r="F319" s="833" t="s">
        <v>2197</v>
      </c>
      <c r="G319" s="833" t="s">
        <v>2244</v>
      </c>
      <c r="H319" s="833" t="s">
        <v>587</v>
      </c>
      <c r="I319" s="833" t="s">
        <v>2245</v>
      </c>
      <c r="J319" s="833" t="s">
        <v>1154</v>
      </c>
      <c r="K319" s="833" t="s">
        <v>2246</v>
      </c>
      <c r="L319" s="836">
        <v>42.08</v>
      </c>
      <c r="M319" s="836">
        <v>378.71999999999991</v>
      </c>
      <c r="N319" s="833">
        <v>9</v>
      </c>
      <c r="O319" s="837">
        <v>5</v>
      </c>
      <c r="P319" s="836">
        <v>84.16</v>
      </c>
      <c r="Q319" s="838">
        <v>0.22222222222222227</v>
      </c>
      <c r="R319" s="833">
        <v>2</v>
      </c>
      <c r="S319" s="838">
        <v>0.22222222222222221</v>
      </c>
      <c r="T319" s="837">
        <v>1</v>
      </c>
      <c r="U319" s="839">
        <v>0.2</v>
      </c>
    </row>
    <row r="320" spans="1:21" ht="14.45" customHeight="1" x14ac:dyDescent="0.2">
      <c r="A320" s="832">
        <v>50</v>
      </c>
      <c r="B320" s="833" t="s">
        <v>2196</v>
      </c>
      <c r="C320" s="833" t="s">
        <v>2202</v>
      </c>
      <c r="D320" s="834" t="s">
        <v>3340</v>
      </c>
      <c r="E320" s="835" t="s">
        <v>2215</v>
      </c>
      <c r="F320" s="833" t="s">
        <v>2197</v>
      </c>
      <c r="G320" s="833" t="s">
        <v>2259</v>
      </c>
      <c r="H320" s="833" t="s">
        <v>587</v>
      </c>
      <c r="I320" s="833" t="s">
        <v>2260</v>
      </c>
      <c r="J320" s="833" t="s">
        <v>1328</v>
      </c>
      <c r="K320" s="833" t="s">
        <v>2261</v>
      </c>
      <c r="L320" s="836">
        <v>42.54</v>
      </c>
      <c r="M320" s="836">
        <v>85.08</v>
      </c>
      <c r="N320" s="833">
        <v>2</v>
      </c>
      <c r="O320" s="837">
        <v>2</v>
      </c>
      <c r="P320" s="836"/>
      <c r="Q320" s="838">
        <v>0</v>
      </c>
      <c r="R320" s="833"/>
      <c r="S320" s="838">
        <v>0</v>
      </c>
      <c r="T320" s="837"/>
      <c r="U320" s="839">
        <v>0</v>
      </c>
    </row>
    <row r="321" spans="1:21" ht="14.45" customHeight="1" x14ac:dyDescent="0.2">
      <c r="A321" s="832">
        <v>50</v>
      </c>
      <c r="B321" s="833" t="s">
        <v>2196</v>
      </c>
      <c r="C321" s="833" t="s">
        <v>2202</v>
      </c>
      <c r="D321" s="834" t="s">
        <v>3340</v>
      </c>
      <c r="E321" s="835" t="s">
        <v>2215</v>
      </c>
      <c r="F321" s="833" t="s">
        <v>2197</v>
      </c>
      <c r="G321" s="833" t="s">
        <v>2259</v>
      </c>
      <c r="H321" s="833" t="s">
        <v>587</v>
      </c>
      <c r="I321" s="833" t="s">
        <v>2730</v>
      </c>
      <c r="J321" s="833" t="s">
        <v>1281</v>
      </c>
      <c r="K321" s="833" t="s">
        <v>2261</v>
      </c>
      <c r="L321" s="836">
        <v>42.54</v>
      </c>
      <c r="M321" s="836">
        <v>85.08</v>
      </c>
      <c r="N321" s="833">
        <v>2</v>
      </c>
      <c r="O321" s="837">
        <v>1</v>
      </c>
      <c r="P321" s="836">
        <v>42.54</v>
      </c>
      <c r="Q321" s="838">
        <v>0.5</v>
      </c>
      <c r="R321" s="833">
        <v>1</v>
      </c>
      <c r="S321" s="838">
        <v>0.5</v>
      </c>
      <c r="T321" s="837">
        <v>0.5</v>
      </c>
      <c r="U321" s="839">
        <v>0.5</v>
      </c>
    </row>
    <row r="322" spans="1:21" ht="14.45" customHeight="1" x14ac:dyDescent="0.2">
      <c r="A322" s="832">
        <v>50</v>
      </c>
      <c r="B322" s="833" t="s">
        <v>2196</v>
      </c>
      <c r="C322" s="833" t="s">
        <v>2202</v>
      </c>
      <c r="D322" s="834" t="s">
        <v>3340</v>
      </c>
      <c r="E322" s="835" t="s">
        <v>2215</v>
      </c>
      <c r="F322" s="833" t="s">
        <v>2197</v>
      </c>
      <c r="G322" s="833" t="s">
        <v>2247</v>
      </c>
      <c r="H322" s="833" t="s">
        <v>587</v>
      </c>
      <c r="I322" s="833" t="s">
        <v>2248</v>
      </c>
      <c r="J322" s="833" t="s">
        <v>1285</v>
      </c>
      <c r="K322" s="833" t="s">
        <v>2249</v>
      </c>
      <c r="L322" s="836">
        <v>219.37</v>
      </c>
      <c r="M322" s="836">
        <v>219.37</v>
      </c>
      <c r="N322" s="833">
        <v>1</v>
      </c>
      <c r="O322" s="837">
        <v>1</v>
      </c>
      <c r="P322" s="836"/>
      <c r="Q322" s="838">
        <v>0</v>
      </c>
      <c r="R322" s="833"/>
      <c r="S322" s="838">
        <v>0</v>
      </c>
      <c r="T322" s="837"/>
      <c r="U322" s="839">
        <v>0</v>
      </c>
    </row>
    <row r="323" spans="1:21" ht="14.45" customHeight="1" x14ac:dyDescent="0.2">
      <c r="A323" s="832">
        <v>50</v>
      </c>
      <c r="B323" s="833" t="s">
        <v>2196</v>
      </c>
      <c r="C323" s="833" t="s">
        <v>2202</v>
      </c>
      <c r="D323" s="834" t="s">
        <v>3340</v>
      </c>
      <c r="E323" s="835" t="s">
        <v>2215</v>
      </c>
      <c r="F323" s="833" t="s">
        <v>2197</v>
      </c>
      <c r="G323" s="833" t="s">
        <v>2250</v>
      </c>
      <c r="H323" s="833" t="s">
        <v>587</v>
      </c>
      <c r="I323" s="833" t="s">
        <v>2731</v>
      </c>
      <c r="J323" s="833" t="s">
        <v>2732</v>
      </c>
      <c r="K323" s="833" t="s">
        <v>2733</v>
      </c>
      <c r="L323" s="836">
        <v>100.1</v>
      </c>
      <c r="M323" s="836">
        <v>100.1</v>
      </c>
      <c r="N323" s="833">
        <v>1</v>
      </c>
      <c r="O323" s="837">
        <v>0.5</v>
      </c>
      <c r="P323" s="836"/>
      <c r="Q323" s="838">
        <v>0</v>
      </c>
      <c r="R323" s="833"/>
      <c r="S323" s="838">
        <v>0</v>
      </c>
      <c r="T323" s="837"/>
      <c r="U323" s="839">
        <v>0</v>
      </c>
    </row>
    <row r="324" spans="1:21" ht="14.45" customHeight="1" x14ac:dyDescent="0.2">
      <c r="A324" s="832">
        <v>50</v>
      </c>
      <c r="B324" s="833" t="s">
        <v>2196</v>
      </c>
      <c r="C324" s="833" t="s">
        <v>2202</v>
      </c>
      <c r="D324" s="834" t="s">
        <v>3340</v>
      </c>
      <c r="E324" s="835" t="s">
        <v>2215</v>
      </c>
      <c r="F324" s="833" t="s">
        <v>2197</v>
      </c>
      <c r="G324" s="833" t="s">
        <v>2250</v>
      </c>
      <c r="H324" s="833" t="s">
        <v>587</v>
      </c>
      <c r="I324" s="833" t="s">
        <v>2734</v>
      </c>
      <c r="J324" s="833" t="s">
        <v>2735</v>
      </c>
      <c r="K324" s="833" t="s">
        <v>2736</v>
      </c>
      <c r="L324" s="836">
        <v>333.68</v>
      </c>
      <c r="M324" s="836">
        <v>333.68</v>
      </c>
      <c r="N324" s="833">
        <v>1</v>
      </c>
      <c r="O324" s="837">
        <v>0.5</v>
      </c>
      <c r="P324" s="836"/>
      <c r="Q324" s="838">
        <v>0</v>
      </c>
      <c r="R324" s="833"/>
      <c r="S324" s="838">
        <v>0</v>
      </c>
      <c r="T324" s="837"/>
      <c r="U324" s="839">
        <v>0</v>
      </c>
    </row>
    <row r="325" spans="1:21" ht="14.45" customHeight="1" x14ac:dyDescent="0.2">
      <c r="A325" s="832">
        <v>50</v>
      </c>
      <c r="B325" s="833" t="s">
        <v>2196</v>
      </c>
      <c r="C325" s="833" t="s">
        <v>2202</v>
      </c>
      <c r="D325" s="834" t="s">
        <v>3340</v>
      </c>
      <c r="E325" s="835" t="s">
        <v>2215</v>
      </c>
      <c r="F325" s="833" t="s">
        <v>2197</v>
      </c>
      <c r="G325" s="833" t="s">
        <v>2250</v>
      </c>
      <c r="H325" s="833" t="s">
        <v>587</v>
      </c>
      <c r="I325" s="833" t="s">
        <v>2737</v>
      </c>
      <c r="J325" s="833" t="s">
        <v>2738</v>
      </c>
      <c r="K325" s="833" t="s">
        <v>2739</v>
      </c>
      <c r="L325" s="836">
        <v>333.68</v>
      </c>
      <c r="M325" s="836">
        <v>333.68</v>
      </c>
      <c r="N325" s="833">
        <v>1</v>
      </c>
      <c r="O325" s="837">
        <v>0.5</v>
      </c>
      <c r="P325" s="836"/>
      <c r="Q325" s="838">
        <v>0</v>
      </c>
      <c r="R325" s="833"/>
      <c r="S325" s="838">
        <v>0</v>
      </c>
      <c r="T325" s="837"/>
      <c r="U325" s="839">
        <v>0</v>
      </c>
    </row>
    <row r="326" spans="1:21" ht="14.45" customHeight="1" x14ac:dyDescent="0.2">
      <c r="A326" s="832">
        <v>50</v>
      </c>
      <c r="B326" s="833" t="s">
        <v>2196</v>
      </c>
      <c r="C326" s="833" t="s">
        <v>2202</v>
      </c>
      <c r="D326" s="834" t="s">
        <v>3340</v>
      </c>
      <c r="E326" s="835" t="s">
        <v>2215</v>
      </c>
      <c r="F326" s="833" t="s">
        <v>2197</v>
      </c>
      <c r="G326" s="833" t="s">
        <v>2498</v>
      </c>
      <c r="H326" s="833" t="s">
        <v>587</v>
      </c>
      <c r="I326" s="833" t="s">
        <v>2740</v>
      </c>
      <c r="J326" s="833" t="s">
        <v>2741</v>
      </c>
      <c r="K326" s="833" t="s">
        <v>2597</v>
      </c>
      <c r="L326" s="836">
        <v>73.83</v>
      </c>
      <c r="M326" s="836">
        <v>73.83</v>
      </c>
      <c r="N326" s="833">
        <v>1</v>
      </c>
      <c r="O326" s="837">
        <v>0.5</v>
      </c>
      <c r="P326" s="836"/>
      <c r="Q326" s="838">
        <v>0</v>
      </c>
      <c r="R326" s="833"/>
      <c r="S326" s="838">
        <v>0</v>
      </c>
      <c r="T326" s="837"/>
      <c r="U326" s="839">
        <v>0</v>
      </c>
    </row>
    <row r="327" spans="1:21" ht="14.45" customHeight="1" x14ac:dyDescent="0.2">
      <c r="A327" s="832">
        <v>50</v>
      </c>
      <c r="B327" s="833" t="s">
        <v>2196</v>
      </c>
      <c r="C327" s="833" t="s">
        <v>2202</v>
      </c>
      <c r="D327" s="834" t="s">
        <v>3340</v>
      </c>
      <c r="E327" s="835" t="s">
        <v>2215</v>
      </c>
      <c r="F327" s="833" t="s">
        <v>2197</v>
      </c>
      <c r="G327" s="833" t="s">
        <v>2742</v>
      </c>
      <c r="H327" s="833" t="s">
        <v>587</v>
      </c>
      <c r="I327" s="833" t="s">
        <v>2743</v>
      </c>
      <c r="J327" s="833" t="s">
        <v>1115</v>
      </c>
      <c r="K327" s="833" t="s">
        <v>2624</v>
      </c>
      <c r="L327" s="836">
        <v>122.73</v>
      </c>
      <c r="M327" s="836">
        <v>122.73</v>
      </c>
      <c r="N327" s="833">
        <v>1</v>
      </c>
      <c r="O327" s="837">
        <v>0.5</v>
      </c>
      <c r="P327" s="836"/>
      <c r="Q327" s="838">
        <v>0</v>
      </c>
      <c r="R327" s="833"/>
      <c r="S327" s="838">
        <v>0</v>
      </c>
      <c r="T327" s="837"/>
      <c r="U327" s="839">
        <v>0</v>
      </c>
    </row>
    <row r="328" spans="1:21" ht="14.45" customHeight="1" x14ac:dyDescent="0.2">
      <c r="A328" s="832">
        <v>50</v>
      </c>
      <c r="B328" s="833" t="s">
        <v>2196</v>
      </c>
      <c r="C328" s="833" t="s">
        <v>2202</v>
      </c>
      <c r="D328" s="834" t="s">
        <v>3340</v>
      </c>
      <c r="E328" s="835" t="s">
        <v>2215</v>
      </c>
      <c r="F328" s="833" t="s">
        <v>2197</v>
      </c>
      <c r="G328" s="833" t="s">
        <v>2598</v>
      </c>
      <c r="H328" s="833" t="s">
        <v>587</v>
      </c>
      <c r="I328" s="833" t="s">
        <v>2599</v>
      </c>
      <c r="J328" s="833" t="s">
        <v>2600</v>
      </c>
      <c r="K328" s="833" t="s">
        <v>2601</v>
      </c>
      <c r="L328" s="836">
        <v>93.43</v>
      </c>
      <c r="M328" s="836">
        <v>186.86</v>
      </c>
      <c r="N328" s="833">
        <v>2</v>
      </c>
      <c r="O328" s="837">
        <v>1</v>
      </c>
      <c r="P328" s="836"/>
      <c r="Q328" s="838">
        <v>0</v>
      </c>
      <c r="R328" s="833"/>
      <c r="S328" s="838">
        <v>0</v>
      </c>
      <c r="T328" s="837"/>
      <c r="U328" s="839">
        <v>0</v>
      </c>
    </row>
    <row r="329" spans="1:21" ht="14.45" customHeight="1" x14ac:dyDescent="0.2">
      <c r="A329" s="832">
        <v>50</v>
      </c>
      <c r="B329" s="833" t="s">
        <v>2196</v>
      </c>
      <c r="C329" s="833" t="s">
        <v>2202</v>
      </c>
      <c r="D329" s="834" t="s">
        <v>3340</v>
      </c>
      <c r="E329" s="835" t="s">
        <v>2215</v>
      </c>
      <c r="F329" s="833" t="s">
        <v>2197</v>
      </c>
      <c r="G329" s="833" t="s">
        <v>2744</v>
      </c>
      <c r="H329" s="833" t="s">
        <v>587</v>
      </c>
      <c r="I329" s="833" t="s">
        <v>2745</v>
      </c>
      <c r="J329" s="833" t="s">
        <v>798</v>
      </c>
      <c r="K329" s="833" t="s">
        <v>1141</v>
      </c>
      <c r="L329" s="836">
        <v>43.94</v>
      </c>
      <c r="M329" s="836">
        <v>43.94</v>
      </c>
      <c r="N329" s="833">
        <v>1</v>
      </c>
      <c r="O329" s="837">
        <v>0.5</v>
      </c>
      <c r="P329" s="836"/>
      <c r="Q329" s="838">
        <v>0</v>
      </c>
      <c r="R329" s="833"/>
      <c r="S329" s="838">
        <v>0</v>
      </c>
      <c r="T329" s="837"/>
      <c r="U329" s="839">
        <v>0</v>
      </c>
    </row>
    <row r="330" spans="1:21" ht="14.45" customHeight="1" x14ac:dyDescent="0.2">
      <c r="A330" s="832">
        <v>50</v>
      </c>
      <c r="B330" s="833" t="s">
        <v>2196</v>
      </c>
      <c r="C330" s="833" t="s">
        <v>2202</v>
      </c>
      <c r="D330" s="834" t="s">
        <v>3340</v>
      </c>
      <c r="E330" s="835" t="s">
        <v>2215</v>
      </c>
      <c r="F330" s="833" t="s">
        <v>2197</v>
      </c>
      <c r="G330" s="833" t="s">
        <v>2746</v>
      </c>
      <c r="H330" s="833" t="s">
        <v>587</v>
      </c>
      <c r="I330" s="833" t="s">
        <v>2747</v>
      </c>
      <c r="J330" s="833" t="s">
        <v>2748</v>
      </c>
      <c r="K330" s="833" t="s">
        <v>2749</v>
      </c>
      <c r="L330" s="836">
        <v>0</v>
      </c>
      <c r="M330" s="836">
        <v>0</v>
      </c>
      <c r="N330" s="833">
        <v>1</v>
      </c>
      <c r="O330" s="837">
        <v>0.5</v>
      </c>
      <c r="P330" s="836">
        <v>0</v>
      </c>
      <c r="Q330" s="838"/>
      <c r="R330" s="833">
        <v>1</v>
      </c>
      <c r="S330" s="838">
        <v>1</v>
      </c>
      <c r="T330" s="837">
        <v>0.5</v>
      </c>
      <c r="U330" s="839">
        <v>1</v>
      </c>
    </row>
    <row r="331" spans="1:21" ht="14.45" customHeight="1" x14ac:dyDescent="0.2">
      <c r="A331" s="832">
        <v>50</v>
      </c>
      <c r="B331" s="833" t="s">
        <v>2196</v>
      </c>
      <c r="C331" s="833" t="s">
        <v>2202</v>
      </c>
      <c r="D331" s="834" t="s">
        <v>3340</v>
      </c>
      <c r="E331" s="835" t="s">
        <v>2215</v>
      </c>
      <c r="F331" s="833" t="s">
        <v>2197</v>
      </c>
      <c r="G331" s="833" t="s">
        <v>1163</v>
      </c>
      <c r="H331" s="833" t="s">
        <v>625</v>
      </c>
      <c r="I331" s="833" t="s">
        <v>1751</v>
      </c>
      <c r="J331" s="833" t="s">
        <v>1752</v>
      </c>
      <c r="K331" s="833" t="s">
        <v>1753</v>
      </c>
      <c r="L331" s="836">
        <v>184.74</v>
      </c>
      <c r="M331" s="836">
        <v>1293.18</v>
      </c>
      <c r="N331" s="833">
        <v>7</v>
      </c>
      <c r="O331" s="837">
        <v>3.5</v>
      </c>
      <c r="P331" s="836">
        <v>369.48</v>
      </c>
      <c r="Q331" s="838">
        <v>0.2857142857142857</v>
      </c>
      <c r="R331" s="833">
        <v>2</v>
      </c>
      <c r="S331" s="838">
        <v>0.2857142857142857</v>
      </c>
      <c r="T331" s="837">
        <v>1</v>
      </c>
      <c r="U331" s="839">
        <v>0.2857142857142857</v>
      </c>
    </row>
    <row r="332" spans="1:21" ht="14.45" customHeight="1" x14ac:dyDescent="0.2">
      <c r="A332" s="832">
        <v>50</v>
      </c>
      <c r="B332" s="833" t="s">
        <v>2196</v>
      </c>
      <c r="C332" s="833" t="s">
        <v>2202</v>
      </c>
      <c r="D332" s="834" t="s">
        <v>3340</v>
      </c>
      <c r="E332" s="835" t="s">
        <v>2215</v>
      </c>
      <c r="F332" s="833" t="s">
        <v>2197</v>
      </c>
      <c r="G332" s="833" t="s">
        <v>1163</v>
      </c>
      <c r="H332" s="833" t="s">
        <v>625</v>
      </c>
      <c r="I332" s="833" t="s">
        <v>1754</v>
      </c>
      <c r="J332" s="833" t="s">
        <v>1755</v>
      </c>
      <c r="K332" s="833" t="s">
        <v>1756</v>
      </c>
      <c r="L332" s="836">
        <v>120.61</v>
      </c>
      <c r="M332" s="836">
        <v>241.22</v>
      </c>
      <c r="N332" s="833">
        <v>2</v>
      </c>
      <c r="O332" s="837">
        <v>1</v>
      </c>
      <c r="P332" s="836">
        <v>120.61</v>
      </c>
      <c r="Q332" s="838">
        <v>0.5</v>
      </c>
      <c r="R332" s="833">
        <v>1</v>
      </c>
      <c r="S332" s="838">
        <v>0.5</v>
      </c>
      <c r="T332" s="837">
        <v>0.5</v>
      </c>
      <c r="U332" s="839">
        <v>0.5</v>
      </c>
    </row>
    <row r="333" spans="1:21" ht="14.45" customHeight="1" x14ac:dyDescent="0.2">
      <c r="A333" s="832">
        <v>50</v>
      </c>
      <c r="B333" s="833" t="s">
        <v>2196</v>
      </c>
      <c r="C333" s="833" t="s">
        <v>2202</v>
      </c>
      <c r="D333" s="834" t="s">
        <v>3340</v>
      </c>
      <c r="E333" s="835" t="s">
        <v>2215</v>
      </c>
      <c r="F333" s="833" t="s">
        <v>2197</v>
      </c>
      <c r="G333" s="833" t="s">
        <v>2529</v>
      </c>
      <c r="H333" s="833" t="s">
        <v>587</v>
      </c>
      <c r="I333" s="833" t="s">
        <v>2031</v>
      </c>
      <c r="J333" s="833" t="s">
        <v>1171</v>
      </c>
      <c r="K333" s="833" t="s">
        <v>2032</v>
      </c>
      <c r="L333" s="836">
        <v>0</v>
      </c>
      <c r="M333" s="836">
        <v>0</v>
      </c>
      <c r="N333" s="833">
        <v>1</v>
      </c>
      <c r="O333" s="837">
        <v>0.5</v>
      </c>
      <c r="P333" s="836"/>
      <c r="Q333" s="838"/>
      <c r="R333" s="833"/>
      <c r="S333" s="838">
        <v>0</v>
      </c>
      <c r="T333" s="837"/>
      <c r="U333" s="839">
        <v>0</v>
      </c>
    </row>
    <row r="334" spans="1:21" ht="14.45" customHeight="1" x14ac:dyDescent="0.2">
      <c r="A334" s="832">
        <v>50</v>
      </c>
      <c r="B334" s="833" t="s">
        <v>2196</v>
      </c>
      <c r="C334" s="833" t="s">
        <v>2202</v>
      </c>
      <c r="D334" s="834" t="s">
        <v>3340</v>
      </c>
      <c r="E334" s="835" t="s">
        <v>2215</v>
      </c>
      <c r="F334" s="833" t="s">
        <v>2197</v>
      </c>
      <c r="G334" s="833" t="s">
        <v>2750</v>
      </c>
      <c r="H334" s="833" t="s">
        <v>587</v>
      </c>
      <c r="I334" s="833" t="s">
        <v>2751</v>
      </c>
      <c r="J334" s="833" t="s">
        <v>2752</v>
      </c>
      <c r="K334" s="833" t="s">
        <v>2753</v>
      </c>
      <c r="L334" s="836">
        <v>1073.75</v>
      </c>
      <c r="M334" s="836">
        <v>1073.75</v>
      </c>
      <c r="N334" s="833">
        <v>1</v>
      </c>
      <c r="O334" s="837">
        <v>0.5</v>
      </c>
      <c r="P334" s="836"/>
      <c r="Q334" s="838">
        <v>0</v>
      </c>
      <c r="R334" s="833"/>
      <c r="S334" s="838">
        <v>0</v>
      </c>
      <c r="T334" s="837"/>
      <c r="U334" s="839">
        <v>0</v>
      </c>
    </row>
    <row r="335" spans="1:21" ht="14.45" customHeight="1" x14ac:dyDescent="0.2">
      <c r="A335" s="832">
        <v>50</v>
      </c>
      <c r="B335" s="833" t="s">
        <v>2196</v>
      </c>
      <c r="C335" s="833" t="s">
        <v>2202</v>
      </c>
      <c r="D335" s="834" t="s">
        <v>3340</v>
      </c>
      <c r="E335" s="835" t="s">
        <v>2215</v>
      </c>
      <c r="F335" s="833" t="s">
        <v>2197</v>
      </c>
      <c r="G335" s="833" t="s">
        <v>2534</v>
      </c>
      <c r="H335" s="833" t="s">
        <v>625</v>
      </c>
      <c r="I335" s="833" t="s">
        <v>2754</v>
      </c>
      <c r="J335" s="833" t="s">
        <v>1870</v>
      </c>
      <c r="K335" s="833" t="s">
        <v>2755</v>
      </c>
      <c r="L335" s="836">
        <v>218.32</v>
      </c>
      <c r="M335" s="836">
        <v>218.32</v>
      </c>
      <c r="N335" s="833">
        <v>1</v>
      </c>
      <c r="O335" s="837">
        <v>0.5</v>
      </c>
      <c r="P335" s="836">
        <v>218.32</v>
      </c>
      <c r="Q335" s="838">
        <v>1</v>
      </c>
      <c r="R335" s="833">
        <v>1</v>
      </c>
      <c r="S335" s="838">
        <v>1</v>
      </c>
      <c r="T335" s="837">
        <v>0.5</v>
      </c>
      <c r="U335" s="839">
        <v>1</v>
      </c>
    </row>
    <row r="336" spans="1:21" ht="14.45" customHeight="1" x14ac:dyDescent="0.2">
      <c r="A336" s="832">
        <v>50</v>
      </c>
      <c r="B336" s="833" t="s">
        <v>2196</v>
      </c>
      <c r="C336" s="833" t="s">
        <v>2202</v>
      </c>
      <c r="D336" s="834" t="s">
        <v>3340</v>
      </c>
      <c r="E336" s="835" t="s">
        <v>2215</v>
      </c>
      <c r="F336" s="833" t="s">
        <v>2197</v>
      </c>
      <c r="G336" s="833" t="s">
        <v>2756</v>
      </c>
      <c r="H336" s="833" t="s">
        <v>587</v>
      </c>
      <c r="I336" s="833" t="s">
        <v>2757</v>
      </c>
      <c r="J336" s="833" t="s">
        <v>2758</v>
      </c>
      <c r="K336" s="833" t="s">
        <v>1895</v>
      </c>
      <c r="L336" s="836">
        <v>1261.18</v>
      </c>
      <c r="M336" s="836">
        <v>1261.18</v>
      </c>
      <c r="N336" s="833">
        <v>1</v>
      </c>
      <c r="O336" s="837">
        <v>0.5</v>
      </c>
      <c r="P336" s="836"/>
      <c r="Q336" s="838">
        <v>0</v>
      </c>
      <c r="R336" s="833"/>
      <c r="S336" s="838">
        <v>0</v>
      </c>
      <c r="T336" s="837"/>
      <c r="U336" s="839">
        <v>0</v>
      </c>
    </row>
    <row r="337" spans="1:21" ht="14.45" customHeight="1" x14ac:dyDescent="0.2">
      <c r="A337" s="832">
        <v>50</v>
      </c>
      <c r="B337" s="833" t="s">
        <v>2196</v>
      </c>
      <c r="C337" s="833" t="s">
        <v>2202</v>
      </c>
      <c r="D337" s="834" t="s">
        <v>3340</v>
      </c>
      <c r="E337" s="835" t="s">
        <v>2215</v>
      </c>
      <c r="F337" s="833" t="s">
        <v>2197</v>
      </c>
      <c r="G337" s="833" t="s">
        <v>2759</v>
      </c>
      <c r="H337" s="833" t="s">
        <v>587</v>
      </c>
      <c r="I337" s="833" t="s">
        <v>2760</v>
      </c>
      <c r="J337" s="833" t="s">
        <v>2761</v>
      </c>
      <c r="K337" s="833" t="s">
        <v>2762</v>
      </c>
      <c r="L337" s="836">
        <v>3968.05</v>
      </c>
      <c r="M337" s="836">
        <v>3968.05</v>
      </c>
      <c r="N337" s="833">
        <v>1</v>
      </c>
      <c r="O337" s="837">
        <v>0.5</v>
      </c>
      <c r="P337" s="836">
        <v>3968.05</v>
      </c>
      <c r="Q337" s="838">
        <v>1</v>
      </c>
      <c r="R337" s="833">
        <v>1</v>
      </c>
      <c r="S337" s="838">
        <v>1</v>
      </c>
      <c r="T337" s="837">
        <v>0.5</v>
      </c>
      <c r="U337" s="839">
        <v>1</v>
      </c>
    </row>
    <row r="338" spans="1:21" ht="14.45" customHeight="1" x14ac:dyDescent="0.2">
      <c r="A338" s="832">
        <v>50</v>
      </c>
      <c r="B338" s="833" t="s">
        <v>2196</v>
      </c>
      <c r="C338" s="833" t="s">
        <v>2202</v>
      </c>
      <c r="D338" s="834" t="s">
        <v>3340</v>
      </c>
      <c r="E338" s="835" t="s">
        <v>2215</v>
      </c>
      <c r="F338" s="833" t="s">
        <v>2197</v>
      </c>
      <c r="G338" s="833" t="s">
        <v>2535</v>
      </c>
      <c r="H338" s="833" t="s">
        <v>587</v>
      </c>
      <c r="I338" s="833" t="s">
        <v>2763</v>
      </c>
      <c r="J338" s="833" t="s">
        <v>2764</v>
      </c>
      <c r="K338" s="833" t="s">
        <v>2765</v>
      </c>
      <c r="L338" s="836">
        <v>50.32</v>
      </c>
      <c r="M338" s="836">
        <v>50.32</v>
      </c>
      <c r="N338" s="833">
        <v>1</v>
      </c>
      <c r="O338" s="837">
        <v>0.5</v>
      </c>
      <c r="P338" s="836"/>
      <c r="Q338" s="838">
        <v>0</v>
      </c>
      <c r="R338" s="833"/>
      <c r="S338" s="838">
        <v>0</v>
      </c>
      <c r="T338" s="837"/>
      <c r="U338" s="839">
        <v>0</v>
      </c>
    </row>
    <row r="339" spans="1:21" ht="14.45" customHeight="1" x14ac:dyDescent="0.2">
      <c r="A339" s="832">
        <v>50</v>
      </c>
      <c r="B339" s="833" t="s">
        <v>2196</v>
      </c>
      <c r="C339" s="833" t="s">
        <v>2202</v>
      </c>
      <c r="D339" s="834" t="s">
        <v>3340</v>
      </c>
      <c r="E339" s="835" t="s">
        <v>2215</v>
      </c>
      <c r="F339" s="833" t="s">
        <v>2197</v>
      </c>
      <c r="G339" s="833" t="s">
        <v>2304</v>
      </c>
      <c r="H339" s="833" t="s">
        <v>587</v>
      </c>
      <c r="I339" s="833" t="s">
        <v>2766</v>
      </c>
      <c r="J339" s="833" t="s">
        <v>2306</v>
      </c>
      <c r="K339" s="833" t="s">
        <v>2767</v>
      </c>
      <c r="L339" s="836">
        <v>83.38</v>
      </c>
      <c r="M339" s="836">
        <v>83.38</v>
      </c>
      <c r="N339" s="833">
        <v>1</v>
      </c>
      <c r="O339" s="837">
        <v>1</v>
      </c>
      <c r="P339" s="836"/>
      <c r="Q339" s="838">
        <v>0</v>
      </c>
      <c r="R339" s="833"/>
      <c r="S339" s="838">
        <v>0</v>
      </c>
      <c r="T339" s="837"/>
      <c r="U339" s="839">
        <v>0</v>
      </c>
    </row>
    <row r="340" spans="1:21" ht="14.45" customHeight="1" x14ac:dyDescent="0.2">
      <c r="A340" s="832">
        <v>50</v>
      </c>
      <c r="B340" s="833" t="s">
        <v>2196</v>
      </c>
      <c r="C340" s="833" t="s">
        <v>2202</v>
      </c>
      <c r="D340" s="834" t="s">
        <v>3340</v>
      </c>
      <c r="E340" s="835" t="s">
        <v>2215</v>
      </c>
      <c r="F340" s="833" t="s">
        <v>2197</v>
      </c>
      <c r="G340" s="833" t="s">
        <v>2262</v>
      </c>
      <c r="H340" s="833" t="s">
        <v>625</v>
      </c>
      <c r="I340" s="833" t="s">
        <v>1933</v>
      </c>
      <c r="J340" s="833" t="s">
        <v>1207</v>
      </c>
      <c r="K340" s="833" t="s">
        <v>1934</v>
      </c>
      <c r="L340" s="836">
        <v>154.36000000000001</v>
      </c>
      <c r="M340" s="836">
        <v>463.08000000000004</v>
      </c>
      <c r="N340" s="833">
        <v>3</v>
      </c>
      <c r="O340" s="837">
        <v>1.5</v>
      </c>
      <c r="P340" s="836"/>
      <c r="Q340" s="838">
        <v>0</v>
      </c>
      <c r="R340" s="833"/>
      <c r="S340" s="838">
        <v>0</v>
      </c>
      <c r="T340" s="837"/>
      <c r="U340" s="839">
        <v>0</v>
      </c>
    </row>
    <row r="341" spans="1:21" ht="14.45" customHeight="1" x14ac:dyDescent="0.2">
      <c r="A341" s="832">
        <v>50</v>
      </c>
      <c r="B341" s="833" t="s">
        <v>2196</v>
      </c>
      <c r="C341" s="833" t="s">
        <v>2202</v>
      </c>
      <c r="D341" s="834" t="s">
        <v>3340</v>
      </c>
      <c r="E341" s="835" t="s">
        <v>2215</v>
      </c>
      <c r="F341" s="833" t="s">
        <v>2197</v>
      </c>
      <c r="G341" s="833" t="s">
        <v>2542</v>
      </c>
      <c r="H341" s="833" t="s">
        <v>625</v>
      </c>
      <c r="I341" s="833" t="s">
        <v>1922</v>
      </c>
      <c r="J341" s="833" t="s">
        <v>1920</v>
      </c>
      <c r="K341" s="833" t="s">
        <v>1923</v>
      </c>
      <c r="L341" s="836">
        <v>84.18</v>
      </c>
      <c r="M341" s="836">
        <v>168.36</v>
      </c>
      <c r="N341" s="833">
        <v>2</v>
      </c>
      <c r="O341" s="837">
        <v>1</v>
      </c>
      <c r="P341" s="836">
        <v>84.18</v>
      </c>
      <c r="Q341" s="838">
        <v>0.5</v>
      </c>
      <c r="R341" s="833">
        <v>1</v>
      </c>
      <c r="S341" s="838">
        <v>0.5</v>
      </c>
      <c r="T341" s="837">
        <v>0.5</v>
      </c>
      <c r="U341" s="839">
        <v>0.5</v>
      </c>
    </row>
    <row r="342" spans="1:21" ht="14.45" customHeight="1" x14ac:dyDescent="0.2">
      <c r="A342" s="832">
        <v>50</v>
      </c>
      <c r="B342" s="833" t="s">
        <v>2196</v>
      </c>
      <c r="C342" s="833" t="s">
        <v>2202</v>
      </c>
      <c r="D342" s="834" t="s">
        <v>3340</v>
      </c>
      <c r="E342" s="835" t="s">
        <v>2215</v>
      </c>
      <c r="F342" s="833" t="s">
        <v>2197</v>
      </c>
      <c r="G342" s="833" t="s">
        <v>2542</v>
      </c>
      <c r="H342" s="833" t="s">
        <v>625</v>
      </c>
      <c r="I342" s="833" t="s">
        <v>1926</v>
      </c>
      <c r="J342" s="833" t="s">
        <v>1917</v>
      </c>
      <c r="K342" s="833" t="s">
        <v>1927</v>
      </c>
      <c r="L342" s="836">
        <v>49.08</v>
      </c>
      <c r="M342" s="836">
        <v>49.08</v>
      </c>
      <c r="N342" s="833">
        <v>1</v>
      </c>
      <c r="O342" s="837">
        <v>1</v>
      </c>
      <c r="P342" s="836">
        <v>49.08</v>
      </c>
      <c r="Q342" s="838">
        <v>1</v>
      </c>
      <c r="R342" s="833">
        <v>1</v>
      </c>
      <c r="S342" s="838">
        <v>1</v>
      </c>
      <c r="T342" s="837">
        <v>1</v>
      </c>
      <c r="U342" s="839">
        <v>1</v>
      </c>
    </row>
    <row r="343" spans="1:21" ht="14.45" customHeight="1" x14ac:dyDescent="0.2">
      <c r="A343" s="832">
        <v>50</v>
      </c>
      <c r="B343" s="833" t="s">
        <v>2196</v>
      </c>
      <c r="C343" s="833" t="s">
        <v>2202</v>
      </c>
      <c r="D343" s="834" t="s">
        <v>3340</v>
      </c>
      <c r="E343" s="835" t="s">
        <v>2215</v>
      </c>
      <c r="F343" s="833" t="s">
        <v>2197</v>
      </c>
      <c r="G343" s="833" t="s">
        <v>2542</v>
      </c>
      <c r="H343" s="833" t="s">
        <v>625</v>
      </c>
      <c r="I343" s="833" t="s">
        <v>1919</v>
      </c>
      <c r="J343" s="833" t="s">
        <v>1920</v>
      </c>
      <c r="K343" s="833" t="s">
        <v>1921</v>
      </c>
      <c r="L343" s="836">
        <v>49.08</v>
      </c>
      <c r="M343" s="836">
        <v>98.16</v>
      </c>
      <c r="N343" s="833">
        <v>2</v>
      </c>
      <c r="O343" s="837">
        <v>1</v>
      </c>
      <c r="P343" s="836">
        <v>49.08</v>
      </c>
      <c r="Q343" s="838">
        <v>0.5</v>
      </c>
      <c r="R343" s="833">
        <v>1</v>
      </c>
      <c r="S343" s="838">
        <v>0.5</v>
      </c>
      <c r="T343" s="837">
        <v>0.5</v>
      </c>
      <c r="U343" s="839">
        <v>0.5</v>
      </c>
    </row>
    <row r="344" spans="1:21" ht="14.45" customHeight="1" x14ac:dyDescent="0.2">
      <c r="A344" s="832">
        <v>50</v>
      </c>
      <c r="B344" s="833" t="s">
        <v>2196</v>
      </c>
      <c r="C344" s="833" t="s">
        <v>2202</v>
      </c>
      <c r="D344" s="834" t="s">
        <v>3340</v>
      </c>
      <c r="E344" s="835" t="s">
        <v>2215</v>
      </c>
      <c r="F344" s="833" t="s">
        <v>2197</v>
      </c>
      <c r="G344" s="833" t="s">
        <v>2768</v>
      </c>
      <c r="H344" s="833" t="s">
        <v>587</v>
      </c>
      <c r="I344" s="833" t="s">
        <v>2769</v>
      </c>
      <c r="J344" s="833" t="s">
        <v>633</v>
      </c>
      <c r="K344" s="833" t="s">
        <v>2770</v>
      </c>
      <c r="L344" s="836">
        <v>0</v>
      </c>
      <c r="M344" s="836">
        <v>0</v>
      </c>
      <c r="N344" s="833">
        <v>1</v>
      </c>
      <c r="O344" s="837">
        <v>1</v>
      </c>
      <c r="P344" s="836"/>
      <c r="Q344" s="838"/>
      <c r="R344" s="833"/>
      <c r="S344" s="838">
        <v>0</v>
      </c>
      <c r="T344" s="837"/>
      <c r="U344" s="839">
        <v>0</v>
      </c>
    </row>
    <row r="345" spans="1:21" ht="14.45" customHeight="1" x14ac:dyDescent="0.2">
      <c r="A345" s="832">
        <v>50</v>
      </c>
      <c r="B345" s="833" t="s">
        <v>2196</v>
      </c>
      <c r="C345" s="833" t="s">
        <v>2202</v>
      </c>
      <c r="D345" s="834" t="s">
        <v>3340</v>
      </c>
      <c r="E345" s="835" t="s">
        <v>2215</v>
      </c>
      <c r="F345" s="833" t="s">
        <v>2197</v>
      </c>
      <c r="G345" s="833" t="s">
        <v>2543</v>
      </c>
      <c r="H345" s="833" t="s">
        <v>587</v>
      </c>
      <c r="I345" s="833" t="s">
        <v>2544</v>
      </c>
      <c r="J345" s="833" t="s">
        <v>970</v>
      </c>
      <c r="K345" s="833" t="s">
        <v>971</v>
      </c>
      <c r="L345" s="836">
        <v>107.27</v>
      </c>
      <c r="M345" s="836">
        <v>107.27</v>
      </c>
      <c r="N345" s="833">
        <v>1</v>
      </c>
      <c r="O345" s="837">
        <v>0.5</v>
      </c>
      <c r="P345" s="836"/>
      <c r="Q345" s="838">
        <v>0</v>
      </c>
      <c r="R345" s="833"/>
      <c r="S345" s="838">
        <v>0</v>
      </c>
      <c r="T345" s="837"/>
      <c r="U345" s="839">
        <v>0</v>
      </c>
    </row>
    <row r="346" spans="1:21" ht="14.45" customHeight="1" x14ac:dyDescent="0.2">
      <c r="A346" s="832">
        <v>50</v>
      </c>
      <c r="B346" s="833" t="s">
        <v>2196</v>
      </c>
      <c r="C346" s="833" t="s">
        <v>2202</v>
      </c>
      <c r="D346" s="834" t="s">
        <v>3340</v>
      </c>
      <c r="E346" s="835" t="s">
        <v>2216</v>
      </c>
      <c r="F346" s="833" t="s">
        <v>2197</v>
      </c>
      <c r="G346" s="833" t="s">
        <v>2224</v>
      </c>
      <c r="H346" s="833" t="s">
        <v>587</v>
      </c>
      <c r="I346" s="833" t="s">
        <v>2232</v>
      </c>
      <c r="J346" s="833" t="s">
        <v>2233</v>
      </c>
      <c r="K346" s="833" t="s">
        <v>1330</v>
      </c>
      <c r="L346" s="836">
        <v>35.11</v>
      </c>
      <c r="M346" s="836">
        <v>35.11</v>
      </c>
      <c r="N346" s="833">
        <v>1</v>
      </c>
      <c r="O346" s="837">
        <v>0.5</v>
      </c>
      <c r="P346" s="836">
        <v>35.11</v>
      </c>
      <c r="Q346" s="838">
        <v>1</v>
      </c>
      <c r="R346" s="833">
        <v>1</v>
      </c>
      <c r="S346" s="838">
        <v>1</v>
      </c>
      <c r="T346" s="837">
        <v>0.5</v>
      </c>
      <c r="U346" s="839">
        <v>1</v>
      </c>
    </row>
    <row r="347" spans="1:21" ht="14.45" customHeight="1" x14ac:dyDescent="0.2">
      <c r="A347" s="832">
        <v>50</v>
      </c>
      <c r="B347" s="833" t="s">
        <v>2196</v>
      </c>
      <c r="C347" s="833" t="s">
        <v>2202</v>
      </c>
      <c r="D347" s="834" t="s">
        <v>3340</v>
      </c>
      <c r="E347" s="835" t="s">
        <v>2216</v>
      </c>
      <c r="F347" s="833" t="s">
        <v>2197</v>
      </c>
      <c r="G347" s="833" t="s">
        <v>2361</v>
      </c>
      <c r="H347" s="833" t="s">
        <v>587</v>
      </c>
      <c r="I347" s="833" t="s">
        <v>2771</v>
      </c>
      <c r="J347" s="833" t="s">
        <v>763</v>
      </c>
      <c r="K347" s="833" t="s">
        <v>2772</v>
      </c>
      <c r="L347" s="836">
        <v>91.11</v>
      </c>
      <c r="M347" s="836">
        <v>91.11</v>
      </c>
      <c r="N347" s="833">
        <v>1</v>
      </c>
      <c r="O347" s="837">
        <v>0.5</v>
      </c>
      <c r="P347" s="836">
        <v>91.11</v>
      </c>
      <c r="Q347" s="838">
        <v>1</v>
      </c>
      <c r="R347" s="833">
        <v>1</v>
      </c>
      <c r="S347" s="838">
        <v>1</v>
      </c>
      <c r="T347" s="837">
        <v>0.5</v>
      </c>
      <c r="U347" s="839">
        <v>1</v>
      </c>
    </row>
    <row r="348" spans="1:21" ht="14.45" customHeight="1" x14ac:dyDescent="0.2">
      <c r="A348" s="832">
        <v>50</v>
      </c>
      <c r="B348" s="833" t="s">
        <v>2196</v>
      </c>
      <c r="C348" s="833" t="s">
        <v>2202</v>
      </c>
      <c r="D348" s="834" t="s">
        <v>3340</v>
      </c>
      <c r="E348" s="835" t="s">
        <v>2216</v>
      </c>
      <c r="F348" s="833" t="s">
        <v>2197</v>
      </c>
      <c r="G348" s="833" t="s">
        <v>2773</v>
      </c>
      <c r="H348" s="833" t="s">
        <v>587</v>
      </c>
      <c r="I348" s="833" t="s">
        <v>2774</v>
      </c>
      <c r="J348" s="833" t="s">
        <v>950</v>
      </c>
      <c r="K348" s="833" t="s">
        <v>2775</v>
      </c>
      <c r="L348" s="836">
        <v>43.48</v>
      </c>
      <c r="M348" s="836">
        <v>130.44</v>
      </c>
      <c r="N348" s="833">
        <v>3</v>
      </c>
      <c r="O348" s="837">
        <v>0.5</v>
      </c>
      <c r="P348" s="836">
        <v>130.44</v>
      </c>
      <c r="Q348" s="838">
        <v>1</v>
      </c>
      <c r="R348" s="833">
        <v>3</v>
      </c>
      <c r="S348" s="838">
        <v>1</v>
      </c>
      <c r="T348" s="837">
        <v>0.5</v>
      </c>
      <c r="U348" s="839">
        <v>1</v>
      </c>
    </row>
    <row r="349" spans="1:21" ht="14.45" customHeight="1" x14ac:dyDescent="0.2">
      <c r="A349" s="832">
        <v>50</v>
      </c>
      <c r="B349" s="833" t="s">
        <v>2196</v>
      </c>
      <c r="C349" s="833" t="s">
        <v>2202</v>
      </c>
      <c r="D349" s="834" t="s">
        <v>3340</v>
      </c>
      <c r="E349" s="835" t="s">
        <v>2216</v>
      </c>
      <c r="F349" s="833" t="s">
        <v>2197</v>
      </c>
      <c r="G349" s="833" t="s">
        <v>2776</v>
      </c>
      <c r="H349" s="833" t="s">
        <v>587</v>
      </c>
      <c r="I349" s="833" t="s">
        <v>2777</v>
      </c>
      <c r="J349" s="833" t="s">
        <v>2778</v>
      </c>
      <c r="K349" s="833" t="s">
        <v>2779</v>
      </c>
      <c r="L349" s="836">
        <v>0</v>
      </c>
      <c r="M349" s="836">
        <v>0</v>
      </c>
      <c r="N349" s="833">
        <v>3</v>
      </c>
      <c r="O349" s="837">
        <v>1</v>
      </c>
      <c r="P349" s="836"/>
      <c r="Q349" s="838"/>
      <c r="R349" s="833"/>
      <c r="S349" s="838">
        <v>0</v>
      </c>
      <c r="T349" s="837"/>
      <c r="U349" s="839">
        <v>0</v>
      </c>
    </row>
    <row r="350" spans="1:21" ht="14.45" customHeight="1" x14ac:dyDescent="0.2">
      <c r="A350" s="832">
        <v>50</v>
      </c>
      <c r="B350" s="833" t="s">
        <v>2196</v>
      </c>
      <c r="C350" s="833" t="s">
        <v>2202</v>
      </c>
      <c r="D350" s="834" t="s">
        <v>3340</v>
      </c>
      <c r="E350" s="835" t="s">
        <v>2216</v>
      </c>
      <c r="F350" s="833" t="s">
        <v>2197</v>
      </c>
      <c r="G350" s="833" t="s">
        <v>2529</v>
      </c>
      <c r="H350" s="833" t="s">
        <v>587</v>
      </c>
      <c r="I350" s="833" t="s">
        <v>2031</v>
      </c>
      <c r="J350" s="833" t="s">
        <v>1171</v>
      </c>
      <c r="K350" s="833" t="s">
        <v>2032</v>
      </c>
      <c r="L350" s="836">
        <v>0</v>
      </c>
      <c r="M350" s="836">
        <v>0</v>
      </c>
      <c r="N350" s="833">
        <v>2</v>
      </c>
      <c r="O350" s="837">
        <v>2</v>
      </c>
      <c r="P350" s="836">
        <v>0</v>
      </c>
      <c r="Q350" s="838"/>
      <c r="R350" s="833">
        <v>2</v>
      </c>
      <c r="S350" s="838">
        <v>1</v>
      </c>
      <c r="T350" s="837">
        <v>2</v>
      </c>
      <c r="U350" s="839">
        <v>1</v>
      </c>
    </row>
    <row r="351" spans="1:21" ht="14.45" customHeight="1" x14ac:dyDescent="0.2">
      <c r="A351" s="832">
        <v>50</v>
      </c>
      <c r="B351" s="833" t="s">
        <v>2196</v>
      </c>
      <c r="C351" s="833" t="s">
        <v>2202</v>
      </c>
      <c r="D351" s="834" t="s">
        <v>3340</v>
      </c>
      <c r="E351" s="835" t="s">
        <v>2216</v>
      </c>
      <c r="F351" s="833" t="s">
        <v>2197</v>
      </c>
      <c r="G351" s="833" t="s">
        <v>2529</v>
      </c>
      <c r="H351" s="833" t="s">
        <v>587</v>
      </c>
      <c r="I351" s="833" t="s">
        <v>2780</v>
      </c>
      <c r="J351" s="833" t="s">
        <v>2781</v>
      </c>
      <c r="K351" s="833" t="s">
        <v>2782</v>
      </c>
      <c r="L351" s="836">
        <v>0</v>
      </c>
      <c r="M351" s="836">
        <v>0</v>
      </c>
      <c r="N351" s="833">
        <v>3</v>
      </c>
      <c r="O351" s="837">
        <v>0.5</v>
      </c>
      <c r="P351" s="836">
        <v>0</v>
      </c>
      <c r="Q351" s="838"/>
      <c r="R351" s="833">
        <v>3</v>
      </c>
      <c r="S351" s="838">
        <v>1</v>
      </c>
      <c r="T351" s="837">
        <v>0.5</v>
      </c>
      <c r="U351" s="839">
        <v>1</v>
      </c>
    </row>
    <row r="352" spans="1:21" ht="14.45" customHeight="1" x14ac:dyDescent="0.2">
      <c r="A352" s="832">
        <v>50</v>
      </c>
      <c r="B352" s="833" t="s">
        <v>2196</v>
      </c>
      <c r="C352" s="833" t="s">
        <v>2202</v>
      </c>
      <c r="D352" s="834" t="s">
        <v>3340</v>
      </c>
      <c r="E352" s="835" t="s">
        <v>2216</v>
      </c>
      <c r="F352" s="833" t="s">
        <v>2197</v>
      </c>
      <c r="G352" s="833" t="s">
        <v>2529</v>
      </c>
      <c r="H352" s="833" t="s">
        <v>625</v>
      </c>
      <c r="I352" s="833" t="s">
        <v>2033</v>
      </c>
      <c r="J352" s="833" t="s">
        <v>1171</v>
      </c>
      <c r="K352" s="833" t="s">
        <v>2034</v>
      </c>
      <c r="L352" s="836">
        <v>0</v>
      </c>
      <c r="M352" s="836">
        <v>0</v>
      </c>
      <c r="N352" s="833">
        <v>3</v>
      </c>
      <c r="O352" s="837">
        <v>1</v>
      </c>
      <c r="P352" s="836">
        <v>0</v>
      </c>
      <c r="Q352" s="838"/>
      <c r="R352" s="833">
        <v>3</v>
      </c>
      <c r="S352" s="838">
        <v>1</v>
      </c>
      <c r="T352" s="837">
        <v>1</v>
      </c>
      <c r="U352" s="839">
        <v>1</v>
      </c>
    </row>
    <row r="353" spans="1:21" ht="14.45" customHeight="1" x14ac:dyDescent="0.2">
      <c r="A353" s="832">
        <v>50</v>
      </c>
      <c r="B353" s="833" t="s">
        <v>2196</v>
      </c>
      <c r="C353" s="833" t="s">
        <v>2202</v>
      </c>
      <c r="D353" s="834" t="s">
        <v>3340</v>
      </c>
      <c r="E353" s="835" t="s">
        <v>2217</v>
      </c>
      <c r="F353" s="833" t="s">
        <v>2197</v>
      </c>
      <c r="G353" s="833" t="s">
        <v>2783</v>
      </c>
      <c r="H353" s="833" t="s">
        <v>587</v>
      </c>
      <c r="I353" s="833" t="s">
        <v>2784</v>
      </c>
      <c r="J353" s="833" t="s">
        <v>2785</v>
      </c>
      <c r="K353" s="833" t="s">
        <v>2786</v>
      </c>
      <c r="L353" s="836">
        <v>35.11</v>
      </c>
      <c r="M353" s="836">
        <v>140.44</v>
      </c>
      <c r="N353" s="833">
        <v>4</v>
      </c>
      <c r="O353" s="837">
        <v>1</v>
      </c>
      <c r="P353" s="836">
        <v>70.22</v>
      </c>
      <c r="Q353" s="838">
        <v>0.5</v>
      </c>
      <c r="R353" s="833">
        <v>2</v>
      </c>
      <c r="S353" s="838">
        <v>0.5</v>
      </c>
      <c r="T353" s="837">
        <v>0.5</v>
      </c>
      <c r="U353" s="839">
        <v>0.5</v>
      </c>
    </row>
    <row r="354" spans="1:21" ht="14.45" customHeight="1" x14ac:dyDescent="0.2">
      <c r="A354" s="832">
        <v>50</v>
      </c>
      <c r="B354" s="833" t="s">
        <v>2196</v>
      </c>
      <c r="C354" s="833" t="s">
        <v>2202</v>
      </c>
      <c r="D354" s="834" t="s">
        <v>3340</v>
      </c>
      <c r="E354" s="835" t="s">
        <v>2217</v>
      </c>
      <c r="F354" s="833" t="s">
        <v>2197</v>
      </c>
      <c r="G354" s="833" t="s">
        <v>2307</v>
      </c>
      <c r="H354" s="833" t="s">
        <v>625</v>
      </c>
      <c r="I354" s="833" t="s">
        <v>1985</v>
      </c>
      <c r="J354" s="833" t="s">
        <v>646</v>
      </c>
      <c r="K354" s="833" t="s">
        <v>647</v>
      </c>
      <c r="L354" s="836">
        <v>72.55</v>
      </c>
      <c r="M354" s="836">
        <v>725.5</v>
      </c>
      <c r="N354" s="833">
        <v>10</v>
      </c>
      <c r="O354" s="837">
        <v>5.5</v>
      </c>
      <c r="P354" s="836">
        <v>435.3</v>
      </c>
      <c r="Q354" s="838">
        <v>0.6</v>
      </c>
      <c r="R354" s="833">
        <v>6</v>
      </c>
      <c r="S354" s="838">
        <v>0.6</v>
      </c>
      <c r="T354" s="837">
        <v>3</v>
      </c>
      <c r="U354" s="839">
        <v>0.54545454545454541</v>
      </c>
    </row>
    <row r="355" spans="1:21" ht="14.45" customHeight="1" x14ac:dyDescent="0.2">
      <c r="A355" s="832">
        <v>50</v>
      </c>
      <c r="B355" s="833" t="s">
        <v>2196</v>
      </c>
      <c r="C355" s="833" t="s">
        <v>2202</v>
      </c>
      <c r="D355" s="834" t="s">
        <v>3340</v>
      </c>
      <c r="E355" s="835" t="s">
        <v>2217</v>
      </c>
      <c r="F355" s="833" t="s">
        <v>2197</v>
      </c>
      <c r="G355" s="833" t="s">
        <v>2307</v>
      </c>
      <c r="H355" s="833" t="s">
        <v>625</v>
      </c>
      <c r="I355" s="833" t="s">
        <v>2787</v>
      </c>
      <c r="J355" s="833" t="s">
        <v>646</v>
      </c>
      <c r="K355" s="833" t="s">
        <v>2695</v>
      </c>
      <c r="L355" s="836">
        <v>21.76</v>
      </c>
      <c r="M355" s="836">
        <v>65.28</v>
      </c>
      <c r="N355" s="833">
        <v>3</v>
      </c>
      <c r="O355" s="837">
        <v>0.5</v>
      </c>
      <c r="P355" s="836">
        <v>65.28</v>
      </c>
      <c r="Q355" s="838">
        <v>1</v>
      </c>
      <c r="R355" s="833">
        <v>3</v>
      </c>
      <c r="S355" s="838">
        <v>1</v>
      </c>
      <c r="T355" s="837">
        <v>0.5</v>
      </c>
      <c r="U355" s="839">
        <v>1</v>
      </c>
    </row>
    <row r="356" spans="1:21" ht="14.45" customHeight="1" x14ac:dyDescent="0.2">
      <c r="A356" s="832">
        <v>50</v>
      </c>
      <c r="B356" s="833" t="s">
        <v>2196</v>
      </c>
      <c r="C356" s="833" t="s">
        <v>2202</v>
      </c>
      <c r="D356" s="834" t="s">
        <v>3340</v>
      </c>
      <c r="E356" s="835" t="s">
        <v>2217</v>
      </c>
      <c r="F356" s="833" t="s">
        <v>2197</v>
      </c>
      <c r="G356" s="833" t="s">
        <v>2307</v>
      </c>
      <c r="H356" s="833" t="s">
        <v>625</v>
      </c>
      <c r="I356" s="833" t="s">
        <v>1986</v>
      </c>
      <c r="J356" s="833" t="s">
        <v>646</v>
      </c>
      <c r="K356" s="833" t="s">
        <v>648</v>
      </c>
      <c r="L356" s="836">
        <v>65.28</v>
      </c>
      <c r="M356" s="836">
        <v>195.84</v>
      </c>
      <c r="N356" s="833">
        <v>3</v>
      </c>
      <c r="O356" s="837">
        <v>0.5</v>
      </c>
      <c r="P356" s="836"/>
      <c r="Q356" s="838">
        <v>0</v>
      </c>
      <c r="R356" s="833"/>
      <c r="S356" s="838">
        <v>0</v>
      </c>
      <c r="T356" s="837"/>
      <c r="U356" s="839">
        <v>0</v>
      </c>
    </row>
    <row r="357" spans="1:21" ht="14.45" customHeight="1" x14ac:dyDescent="0.2">
      <c r="A357" s="832">
        <v>50</v>
      </c>
      <c r="B357" s="833" t="s">
        <v>2196</v>
      </c>
      <c r="C357" s="833" t="s">
        <v>2202</v>
      </c>
      <c r="D357" s="834" t="s">
        <v>3340</v>
      </c>
      <c r="E357" s="835" t="s">
        <v>2217</v>
      </c>
      <c r="F357" s="833" t="s">
        <v>2197</v>
      </c>
      <c r="G357" s="833" t="s">
        <v>2307</v>
      </c>
      <c r="H357" s="833" t="s">
        <v>587</v>
      </c>
      <c r="I357" s="833" t="s">
        <v>2788</v>
      </c>
      <c r="J357" s="833" t="s">
        <v>2789</v>
      </c>
      <c r="K357" s="833" t="s">
        <v>647</v>
      </c>
      <c r="L357" s="836">
        <v>72.55</v>
      </c>
      <c r="M357" s="836">
        <v>72.55</v>
      </c>
      <c r="N357" s="833">
        <v>1</v>
      </c>
      <c r="O357" s="837">
        <v>0.5</v>
      </c>
      <c r="P357" s="836"/>
      <c r="Q357" s="838">
        <v>0</v>
      </c>
      <c r="R357" s="833"/>
      <c r="S357" s="838">
        <v>0</v>
      </c>
      <c r="T357" s="837"/>
      <c r="U357" s="839">
        <v>0</v>
      </c>
    </row>
    <row r="358" spans="1:21" ht="14.45" customHeight="1" x14ac:dyDescent="0.2">
      <c r="A358" s="832">
        <v>50</v>
      </c>
      <c r="B358" s="833" t="s">
        <v>2196</v>
      </c>
      <c r="C358" s="833" t="s">
        <v>2202</v>
      </c>
      <c r="D358" s="834" t="s">
        <v>3340</v>
      </c>
      <c r="E358" s="835" t="s">
        <v>2217</v>
      </c>
      <c r="F358" s="833" t="s">
        <v>2197</v>
      </c>
      <c r="G358" s="833" t="s">
        <v>2308</v>
      </c>
      <c r="H358" s="833" t="s">
        <v>587</v>
      </c>
      <c r="I358" s="833" t="s">
        <v>2790</v>
      </c>
      <c r="J358" s="833" t="s">
        <v>2791</v>
      </c>
      <c r="K358" s="833" t="s">
        <v>2024</v>
      </c>
      <c r="L358" s="836">
        <v>4.7</v>
      </c>
      <c r="M358" s="836">
        <v>9.4</v>
      </c>
      <c r="N358" s="833">
        <v>2</v>
      </c>
      <c r="O358" s="837">
        <v>1</v>
      </c>
      <c r="P358" s="836"/>
      <c r="Q358" s="838">
        <v>0</v>
      </c>
      <c r="R358" s="833"/>
      <c r="S358" s="838">
        <v>0</v>
      </c>
      <c r="T358" s="837"/>
      <c r="U358" s="839">
        <v>0</v>
      </c>
    </row>
    <row r="359" spans="1:21" ht="14.45" customHeight="1" x14ac:dyDescent="0.2">
      <c r="A359" s="832">
        <v>50</v>
      </c>
      <c r="B359" s="833" t="s">
        <v>2196</v>
      </c>
      <c r="C359" s="833" t="s">
        <v>2202</v>
      </c>
      <c r="D359" s="834" t="s">
        <v>3340</v>
      </c>
      <c r="E359" s="835" t="s">
        <v>2217</v>
      </c>
      <c r="F359" s="833" t="s">
        <v>2197</v>
      </c>
      <c r="G359" s="833" t="s">
        <v>2308</v>
      </c>
      <c r="H359" s="833" t="s">
        <v>625</v>
      </c>
      <c r="I359" s="833" t="s">
        <v>2309</v>
      </c>
      <c r="J359" s="833" t="s">
        <v>2023</v>
      </c>
      <c r="K359" s="833" t="s">
        <v>2231</v>
      </c>
      <c r="L359" s="836">
        <v>18.809999999999999</v>
      </c>
      <c r="M359" s="836">
        <v>18.809999999999999</v>
      </c>
      <c r="N359" s="833">
        <v>1</v>
      </c>
      <c r="O359" s="837">
        <v>0.5</v>
      </c>
      <c r="P359" s="836">
        <v>18.809999999999999</v>
      </c>
      <c r="Q359" s="838">
        <v>1</v>
      </c>
      <c r="R359" s="833">
        <v>1</v>
      </c>
      <c r="S359" s="838">
        <v>1</v>
      </c>
      <c r="T359" s="837">
        <v>0.5</v>
      </c>
      <c r="U359" s="839">
        <v>1</v>
      </c>
    </row>
    <row r="360" spans="1:21" ht="14.45" customHeight="1" x14ac:dyDescent="0.2">
      <c r="A360" s="832">
        <v>50</v>
      </c>
      <c r="B360" s="833" t="s">
        <v>2196</v>
      </c>
      <c r="C360" s="833" t="s">
        <v>2202</v>
      </c>
      <c r="D360" s="834" t="s">
        <v>3340</v>
      </c>
      <c r="E360" s="835" t="s">
        <v>2217</v>
      </c>
      <c r="F360" s="833" t="s">
        <v>2197</v>
      </c>
      <c r="G360" s="833" t="s">
        <v>2308</v>
      </c>
      <c r="H360" s="833" t="s">
        <v>625</v>
      </c>
      <c r="I360" s="833" t="s">
        <v>2022</v>
      </c>
      <c r="J360" s="833" t="s">
        <v>2023</v>
      </c>
      <c r="K360" s="833" t="s">
        <v>2024</v>
      </c>
      <c r="L360" s="836">
        <v>4.7</v>
      </c>
      <c r="M360" s="836">
        <v>14.100000000000001</v>
      </c>
      <c r="N360" s="833">
        <v>3</v>
      </c>
      <c r="O360" s="837">
        <v>1</v>
      </c>
      <c r="P360" s="836">
        <v>14.100000000000001</v>
      </c>
      <c r="Q360" s="838">
        <v>1</v>
      </c>
      <c r="R360" s="833">
        <v>3</v>
      </c>
      <c r="S360" s="838">
        <v>1</v>
      </c>
      <c r="T360" s="837">
        <v>1</v>
      </c>
      <c r="U360" s="839">
        <v>1</v>
      </c>
    </row>
    <row r="361" spans="1:21" ht="14.45" customHeight="1" x14ac:dyDescent="0.2">
      <c r="A361" s="832">
        <v>50</v>
      </c>
      <c r="B361" s="833" t="s">
        <v>2196</v>
      </c>
      <c r="C361" s="833" t="s">
        <v>2202</v>
      </c>
      <c r="D361" s="834" t="s">
        <v>3340</v>
      </c>
      <c r="E361" s="835" t="s">
        <v>2217</v>
      </c>
      <c r="F361" s="833" t="s">
        <v>2197</v>
      </c>
      <c r="G361" s="833" t="s">
        <v>2235</v>
      </c>
      <c r="H361" s="833" t="s">
        <v>625</v>
      </c>
      <c r="I361" s="833" t="s">
        <v>1789</v>
      </c>
      <c r="J361" s="833" t="s">
        <v>751</v>
      </c>
      <c r="K361" s="833" t="s">
        <v>1790</v>
      </c>
      <c r="L361" s="836">
        <v>160.03</v>
      </c>
      <c r="M361" s="836">
        <v>1440.27</v>
      </c>
      <c r="N361" s="833">
        <v>9</v>
      </c>
      <c r="O361" s="837">
        <v>3.5</v>
      </c>
      <c r="P361" s="836">
        <v>640.12</v>
      </c>
      <c r="Q361" s="838">
        <v>0.44444444444444448</v>
      </c>
      <c r="R361" s="833">
        <v>4</v>
      </c>
      <c r="S361" s="838">
        <v>0.44444444444444442</v>
      </c>
      <c r="T361" s="837">
        <v>2</v>
      </c>
      <c r="U361" s="839">
        <v>0.5714285714285714</v>
      </c>
    </row>
    <row r="362" spans="1:21" ht="14.45" customHeight="1" x14ac:dyDescent="0.2">
      <c r="A362" s="832">
        <v>50</v>
      </c>
      <c r="B362" s="833" t="s">
        <v>2196</v>
      </c>
      <c r="C362" s="833" t="s">
        <v>2202</v>
      </c>
      <c r="D362" s="834" t="s">
        <v>3340</v>
      </c>
      <c r="E362" s="835" t="s">
        <v>2217</v>
      </c>
      <c r="F362" s="833" t="s">
        <v>2197</v>
      </c>
      <c r="G362" s="833" t="s">
        <v>2257</v>
      </c>
      <c r="H362" s="833" t="s">
        <v>587</v>
      </c>
      <c r="I362" s="833" t="s">
        <v>2792</v>
      </c>
      <c r="J362" s="833" t="s">
        <v>2793</v>
      </c>
      <c r="K362" s="833" t="s">
        <v>2299</v>
      </c>
      <c r="L362" s="836">
        <v>103.64</v>
      </c>
      <c r="M362" s="836">
        <v>310.92</v>
      </c>
      <c r="N362" s="833">
        <v>3</v>
      </c>
      <c r="O362" s="837">
        <v>1.5</v>
      </c>
      <c r="P362" s="836">
        <v>207.28</v>
      </c>
      <c r="Q362" s="838">
        <v>0.66666666666666663</v>
      </c>
      <c r="R362" s="833">
        <v>2</v>
      </c>
      <c r="S362" s="838">
        <v>0.66666666666666663</v>
      </c>
      <c r="T362" s="837">
        <v>1</v>
      </c>
      <c r="U362" s="839">
        <v>0.66666666666666663</v>
      </c>
    </row>
    <row r="363" spans="1:21" ht="14.45" customHeight="1" x14ac:dyDescent="0.2">
      <c r="A363" s="832">
        <v>50</v>
      </c>
      <c r="B363" s="833" t="s">
        <v>2196</v>
      </c>
      <c r="C363" s="833" t="s">
        <v>2202</v>
      </c>
      <c r="D363" s="834" t="s">
        <v>3340</v>
      </c>
      <c r="E363" s="835" t="s">
        <v>2217</v>
      </c>
      <c r="F363" s="833" t="s">
        <v>2197</v>
      </c>
      <c r="G363" s="833" t="s">
        <v>2257</v>
      </c>
      <c r="H363" s="833" t="s">
        <v>587</v>
      </c>
      <c r="I363" s="833" t="s">
        <v>2794</v>
      </c>
      <c r="J363" s="833" t="s">
        <v>2628</v>
      </c>
      <c r="K363" s="833" t="s">
        <v>1753</v>
      </c>
      <c r="L363" s="836">
        <v>103.64</v>
      </c>
      <c r="M363" s="836">
        <v>103.64</v>
      </c>
      <c r="N363" s="833">
        <v>1</v>
      </c>
      <c r="O363" s="837">
        <v>0.5</v>
      </c>
      <c r="P363" s="836"/>
      <c r="Q363" s="838">
        <v>0</v>
      </c>
      <c r="R363" s="833"/>
      <c r="S363" s="838">
        <v>0</v>
      </c>
      <c r="T363" s="837"/>
      <c r="U363" s="839">
        <v>0</v>
      </c>
    </row>
    <row r="364" spans="1:21" ht="14.45" customHeight="1" x14ac:dyDescent="0.2">
      <c r="A364" s="832">
        <v>50</v>
      </c>
      <c r="B364" s="833" t="s">
        <v>2196</v>
      </c>
      <c r="C364" s="833" t="s">
        <v>2202</v>
      </c>
      <c r="D364" s="834" t="s">
        <v>3340</v>
      </c>
      <c r="E364" s="835" t="s">
        <v>2217</v>
      </c>
      <c r="F364" s="833" t="s">
        <v>2197</v>
      </c>
      <c r="G364" s="833" t="s">
        <v>2257</v>
      </c>
      <c r="H364" s="833" t="s">
        <v>587</v>
      </c>
      <c r="I364" s="833" t="s">
        <v>2795</v>
      </c>
      <c r="J364" s="833" t="s">
        <v>2793</v>
      </c>
      <c r="K364" s="833" t="s">
        <v>2453</v>
      </c>
      <c r="L364" s="836">
        <v>207.27</v>
      </c>
      <c r="M364" s="836">
        <v>1036.3500000000001</v>
      </c>
      <c r="N364" s="833">
        <v>5</v>
      </c>
      <c r="O364" s="837">
        <v>3</v>
      </c>
      <c r="P364" s="836">
        <v>829.08</v>
      </c>
      <c r="Q364" s="838">
        <v>0.79999999999999993</v>
      </c>
      <c r="R364" s="833">
        <v>4</v>
      </c>
      <c r="S364" s="838">
        <v>0.8</v>
      </c>
      <c r="T364" s="837">
        <v>2</v>
      </c>
      <c r="U364" s="839">
        <v>0.66666666666666663</v>
      </c>
    </row>
    <row r="365" spans="1:21" ht="14.45" customHeight="1" x14ac:dyDescent="0.2">
      <c r="A365" s="832">
        <v>50</v>
      </c>
      <c r="B365" s="833" t="s">
        <v>2196</v>
      </c>
      <c r="C365" s="833" t="s">
        <v>2202</v>
      </c>
      <c r="D365" s="834" t="s">
        <v>3340</v>
      </c>
      <c r="E365" s="835" t="s">
        <v>2217</v>
      </c>
      <c r="F365" s="833" t="s">
        <v>2197</v>
      </c>
      <c r="G365" s="833" t="s">
        <v>2796</v>
      </c>
      <c r="H365" s="833" t="s">
        <v>587</v>
      </c>
      <c r="I365" s="833" t="s">
        <v>2797</v>
      </c>
      <c r="J365" s="833" t="s">
        <v>2798</v>
      </c>
      <c r="K365" s="833" t="s">
        <v>2799</v>
      </c>
      <c r="L365" s="836">
        <v>109.85</v>
      </c>
      <c r="M365" s="836">
        <v>1757.6</v>
      </c>
      <c r="N365" s="833">
        <v>16</v>
      </c>
      <c r="O365" s="837">
        <v>3</v>
      </c>
      <c r="P365" s="836">
        <v>878.8</v>
      </c>
      <c r="Q365" s="838">
        <v>0.5</v>
      </c>
      <c r="R365" s="833">
        <v>8</v>
      </c>
      <c r="S365" s="838">
        <v>0.5</v>
      </c>
      <c r="T365" s="837">
        <v>1</v>
      </c>
      <c r="U365" s="839">
        <v>0.33333333333333331</v>
      </c>
    </row>
    <row r="366" spans="1:21" ht="14.45" customHeight="1" x14ac:dyDescent="0.2">
      <c r="A366" s="832">
        <v>50</v>
      </c>
      <c r="B366" s="833" t="s">
        <v>2196</v>
      </c>
      <c r="C366" s="833" t="s">
        <v>2202</v>
      </c>
      <c r="D366" s="834" t="s">
        <v>3340</v>
      </c>
      <c r="E366" s="835" t="s">
        <v>2217</v>
      </c>
      <c r="F366" s="833" t="s">
        <v>2197</v>
      </c>
      <c r="G366" s="833" t="s">
        <v>2237</v>
      </c>
      <c r="H366" s="833" t="s">
        <v>625</v>
      </c>
      <c r="I366" s="833" t="s">
        <v>1888</v>
      </c>
      <c r="J366" s="833" t="s">
        <v>1889</v>
      </c>
      <c r="K366" s="833" t="s">
        <v>1890</v>
      </c>
      <c r="L366" s="836">
        <v>220.53</v>
      </c>
      <c r="M366" s="836">
        <v>1764.24</v>
      </c>
      <c r="N366" s="833">
        <v>8</v>
      </c>
      <c r="O366" s="837">
        <v>3</v>
      </c>
      <c r="P366" s="836">
        <v>882.12</v>
      </c>
      <c r="Q366" s="838">
        <v>0.5</v>
      </c>
      <c r="R366" s="833">
        <v>4</v>
      </c>
      <c r="S366" s="838">
        <v>0.5</v>
      </c>
      <c r="T366" s="837">
        <v>1.5</v>
      </c>
      <c r="U366" s="839">
        <v>0.5</v>
      </c>
    </row>
    <row r="367" spans="1:21" ht="14.45" customHeight="1" x14ac:dyDescent="0.2">
      <c r="A367" s="832">
        <v>50</v>
      </c>
      <c r="B367" s="833" t="s">
        <v>2196</v>
      </c>
      <c r="C367" s="833" t="s">
        <v>2202</v>
      </c>
      <c r="D367" s="834" t="s">
        <v>3340</v>
      </c>
      <c r="E367" s="835" t="s">
        <v>2217</v>
      </c>
      <c r="F367" s="833" t="s">
        <v>2197</v>
      </c>
      <c r="G367" s="833" t="s">
        <v>2237</v>
      </c>
      <c r="H367" s="833" t="s">
        <v>625</v>
      </c>
      <c r="I367" s="833" t="s">
        <v>1888</v>
      </c>
      <c r="J367" s="833" t="s">
        <v>1889</v>
      </c>
      <c r="K367" s="833" t="s">
        <v>1890</v>
      </c>
      <c r="L367" s="836">
        <v>278.63</v>
      </c>
      <c r="M367" s="836">
        <v>3622.19</v>
      </c>
      <c r="N367" s="833">
        <v>13</v>
      </c>
      <c r="O367" s="837">
        <v>2.5</v>
      </c>
      <c r="P367" s="836">
        <v>3343.56</v>
      </c>
      <c r="Q367" s="838">
        <v>0.92307692307692302</v>
      </c>
      <c r="R367" s="833">
        <v>12</v>
      </c>
      <c r="S367" s="838">
        <v>0.92307692307692313</v>
      </c>
      <c r="T367" s="837">
        <v>2</v>
      </c>
      <c r="U367" s="839">
        <v>0.8</v>
      </c>
    </row>
    <row r="368" spans="1:21" ht="14.45" customHeight="1" x14ac:dyDescent="0.2">
      <c r="A368" s="832">
        <v>50</v>
      </c>
      <c r="B368" s="833" t="s">
        <v>2196</v>
      </c>
      <c r="C368" s="833" t="s">
        <v>2202</v>
      </c>
      <c r="D368" s="834" t="s">
        <v>3340</v>
      </c>
      <c r="E368" s="835" t="s">
        <v>2217</v>
      </c>
      <c r="F368" s="833" t="s">
        <v>2197</v>
      </c>
      <c r="G368" s="833" t="s">
        <v>2237</v>
      </c>
      <c r="H368" s="833" t="s">
        <v>587</v>
      </c>
      <c r="I368" s="833" t="s">
        <v>2800</v>
      </c>
      <c r="J368" s="833" t="s">
        <v>1889</v>
      </c>
      <c r="K368" s="833" t="s">
        <v>2320</v>
      </c>
      <c r="L368" s="836">
        <v>155.30000000000001</v>
      </c>
      <c r="M368" s="836">
        <v>621.20000000000005</v>
      </c>
      <c r="N368" s="833">
        <v>4</v>
      </c>
      <c r="O368" s="837">
        <v>3</v>
      </c>
      <c r="P368" s="836">
        <v>310.60000000000002</v>
      </c>
      <c r="Q368" s="838">
        <v>0.5</v>
      </c>
      <c r="R368" s="833">
        <v>2</v>
      </c>
      <c r="S368" s="838">
        <v>0.5</v>
      </c>
      <c r="T368" s="837">
        <v>1.5</v>
      </c>
      <c r="U368" s="839">
        <v>0.5</v>
      </c>
    </row>
    <row r="369" spans="1:21" ht="14.45" customHeight="1" x14ac:dyDescent="0.2">
      <c r="A369" s="832">
        <v>50</v>
      </c>
      <c r="B369" s="833" t="s">
        <v>2196</v>
      </c>
      <c r="C369" s="833" t="s">
        <v>2202</v>
      </c>
      <c r="D369" s="834" t="s">
        <v>3340</v>
      </c>
      <c r="E369" s="835" t="s">
        <v>2217</v>
      </c>
      <c r="F369" s="833" t="s">
        <v>2197</v>
      </c>
      <c r="G369" s="833" t="s">
        <v>2237</v>
      </c>
      <c r="H369" s="833" t="s">
        <v>587</v>
      </c>
      <c r="I369" s="833" t="s">
        <v>2800</v>
      </c>
      <c r="J369" s="833" t="s">
        <v>1889</v>
      </c>
      <c r="K369" s="833" t="s">
        <v>2320</v>
      </c>
      <c r="L369" s="836">
        <v>196.2</v>
      </c>
      <c r="M369" s="836">
        <v>1765.8</v>
      </c>
      <c r="N369" s="833">
        <v>9</v>
      </c>
      <c r="O369" s="837">
        <v>6</v>
      </c>
      <c r="P369" s="836">
        <v>981</v>
      </c>
      <c r="Q369" s="838">
        <v>0.55555555555555558</v>
      </c>
      <c r="R369" s="833">
        <v>5</v>
      </c>
      <c r="S369" s="838">
        <v>0.55555555555555558</v>
      </c>
      <c r="T369" s="837">
        <v>3.5</v>
      </c>
      <c r="U369" s="839">
        <v>0.58333333333333337</v>
      </c>
    </row>
    <row r="370" spans="1:21" ht="14.45" customHeight="1" x14ac:dyDescent="0.2">
      <c r="A370" s="832">
        <v>50</v>
      </c>
      <c r="B370" s="833" t="s">
        <v>2196</v>
      </c>
      <c r="C370" s="833" t="s">
        <v>2202</v>
      </c>
      <c r="D370" s="834" t="s">
        <v>3340</v>
      </c>
      <c r="E370" s="835" t="s">
        <v>2217</v>
      </c>
      <c r="F370" s="833" t="s">
        <v>2197</v>
      </c>
      <c r="G370" s="833" t="s">
        <v>2237</v>
      </c>
      <c r="H370" s="833" t="s">
        <v>587</v>
      </c>
      <c r="I370" s="833" t="s">
        <v>2801</v>
      </c>
      <c r="J370" s="833" t="s">
        <v>1889</v>
      </c>
      <c r="K370" s="833" t="s">
        <v>732</v>
      </c>
      <c r="L370" s="836">
        <v>117.71</v>
      </c>
      <c r="M370" s="836">
        <v>117.71</v>
      </c>
      <c r="N370" s="833">
        <v>1</v>
      </c>
      <c r="O370" s="837">
        <v>1</v>
      </c>
      <c r="P370" s="836">
        <v>117.71</v>
      </c>
      <c r="Q370" s="838">
        <v>1</v>
      </c>
      <c r="R370" s="833">
        <v>1</v>
      </c>
      <c r="S370" s="838">
        <v>1</v>
      </c>
      <c r="T370" s="837">
        <v>1</v>
      </c>
      <c r="U370" s="839">
        <v>1</v>
      </c>
    </row>
    <row r="371" spans="1:21" ht="14.45" customHeight="1" x14ac:dyDescent="0.2">
      <c r="A371" s="832">
        <v>50</v>
      </c>
      <c r="B371" s="833" t="s">
        <v>2196</v>
      </c>
      <c r="C371" s="833" t="s">
        <v>2202</v>
      </c>
      <c r="D371" s="834" t="s">
        <v>3340</v>
      </c>
      <c r="E371" s="835" t="s">
        <v>2217</v>
      </c>
      <c r="F371" s="833" t="s">
        <v>2197</v>
      </c>
      <c r="G371" s="833" t="s">
        <v>2237</v>
      </c>
      <c r="H371" s="833" t="s">
        <v>587</v>
      </c>
      <c r="I371" s="833" t="s">
        <v>2629</v>
      </c>
      <c r="J371" s="833" t="s">
        <v>1889</v>
      </c>
      <c r="K371" s="833" t="s">
        <v>2630</v>
      </c>
      <c r="L371" s="836">
        <v>310.58999999999997</v>
      </c>
      <c r="M371" s="836">
        <v>931.77</v>
      </c>
      <c r="N371" s="833">
        <v>3</v>
      </c>
      <c r="O371" s="837">
        <v>1.5</v>
      </c>
      <c r="P371" s="836">
        <v>621.17999999999995</v>
      </c>
      <c r="Q371" s="838">
        <v>0.66666666666666663</v>
      </c>
      <c r="R371" s="833">
        <v>2</v>
      </c>
      <c r="S371" s="838">
        <v>0.66666666666666663</v>
      </c>
      <c r="T371" s="837">
        <v>1</v>
      </c>
      <c r="U371" s="839">
        <v>0.66666666666666663</v>
      </c>
    </row>
    <row r="372" spans="1:21" ht="14.45" customHeight="1" x14ac:dyDescent="0.2">
      <c r="A372" s="832">
        <v>50</v>
      </c>
      <c r="B372" s="833" t="s">
        <v>2196</v>
      </c>
      <c r="C372" s="833" t="s">
        <v>2202</v>
      </c>
      <c r="D372" s="834" t="s">
        <v>3340</v>
      </c>
      <c r="E372" s="835" t="s">
        <v>2217</v>
      </c>
      <c r="F372" s="833" t="s">
        <v>2197</v>
      </c>
      <c r="G372" s="833" t="s">
        <v>2237</v>
      </c>
      <c r="H372" s="833" t="s">
        <v>587</v>
      </c>
      <c r="I372" s="833" t="s">
        <v>2629</v>
      </c>
      <c r="J372" s="833" t="s">
        <v>1889</v>
      </c>
      <c r="K372" s="833" t="s">
        <v>2630</v>
      </c>
      <c r="L372" s="836">
        <v>392.41</v>
      </c>
      <c r="M372" s="836">
        <v>5101.33</v>
      </c>
      <c r="N372" s="833">
        <v>13</v>
      </c>
      <c r="O372" s="837">
        <v>9.5</v>
      </c>
      <c r="P372" s="836">
        <v>2746.87</v>
      </c>
      <c r="Q372" s="838">
        <v>0.53846153846153844</v>
      </c>
      <c r="R372" s="833">
        <v>7</v>
      </c>
      <c r="S372" s="838">
        <v>0.53846153846153844</v>
      </c>
      <c r="T372" s="837">
        <v>5.5</v>
      </c>
      <c r="U372" s="839">
        <v>0.57894736842105265</v>
      </c>
    </row>
    <row r="373" spans="1:21" ht="14.45" customHeight="1" x14ac:dyDescent="0.2">
      <c r="A373" s="832">
        <v>50</v>
      </c>
      <c r="B373" s="833" t="s">
        <v>2196</v>
      </c>
      <c r="C373" s="833" t="s">
        <v>2202</v>
      </c>
      <c r="D373" s="834" t="s">
        <v>3340</v>
      </c>
      <c r="E373" s="835" t="s">
        <v>2217</v>
      </c>
      <c r="F373" s="833" t="s">
        <v>2197</v>
      </c>
      <c r="G373" s="833" t="s">
        <v>2237</v>
      </c>
      <c r="H373" s="833" t="s">
        <v>587</v>
      </c>
      <c r="I373" s="833" t="s">
        <v>2238</v>
      </c>
      <c r="J373" s="833" t="s">
        <v>1889</v>
      </c>
      <c r="K373" s="833" t="s">
        <v>2239</v>
      </c>
      <c r="L373" s="836">
        <v>143.35</v>
      </c>
      <c r="M373" s="836">
        <v>143.35</v>
      </c>
      <c r="N373" s="833">
        <v>1</v>
      </c>
      <c r="O373" s="837">
        <v>1</v>
      </c>
      <c r="P373" s="836">
        <v>143.35</v>
      </c>
      <c r="Q373" s="838">
        <v>1</v>
      </c>
      <c r="R373" s="833">
        <v>1</v>
      </c>
      <c r="S373" s="838">
        <v>1</v>
      </c>
      <c r="T373" s="837">
        <v>1</v>
      </c>
      <c r="U373" s="839">
        <v>1</v>
      </c>
    </row>
    <row r="374" spans="1:21" ht="14.45" customHeight="1" x14ac:dyDescent="0.2">
      <c r="A374" s="832">
        <v>50</v>
      </c>
      <c r="B374" s="833" t="s">
        <v>2196</v>
      </c>
      <c r="C374" s="833" t="s">
        <v>2202</v>
      </c>
      <c r="D374" s="834" t="s">
        <v>3340</v>
      </c>
      <c r="E374" s="835" t="s">
        <v>2217</v>
      </c>
      <c r="F374" s="833" t="s">
        <v>2197</v>
      </c>
      <c r="G374" s="833" t="s">
        <v>2237</v>
      </c>
      <c r="H374" s="833" t="s">
        <v>587</v>
      </c>
      <c r="I374" s="833" t="s">
        <v>2238</v>
      </c>
      <c r="J374" s="833" t="s">
        <v>1889</v>
      </c>
      <c r="K374" s="833" t="s">
        <v>2239</v>
      </c>
      <c r="L374" s="836">
        <v>181.11</v>
      </c>
      <c r="M374" s="836">
        <v>543.33000000000004</v>
      </c>
      <c r="N374" s="833">
        <v>3</v>
      </c>
      <c r="O374" s="837">
        <v>1.5</v>
      </c>
      <c r="P374" s="836">
        <v>181.11</v>
      </c>
      <c r="Q374" s="838">
        <v>0.33333333333333331</v>
      </c>
      <c r="R374" s="833">
        <v>1</v>
      </c>
      <c r="S374" s="838">
        <v>0.33333333333333331</v>
      </c>
      <c r="T374" s="837">
        <v>0.5</v>
      </c>
      <c r="U374" s="839">
        <v>0.33333333333333331</v>
      </c>
    </row>
    <row r="375" spans="1:21" ht="14.45" customHeight="1" x14ac:dyDescent="0.2">
      <c r="A375" s="832">
        <v>50</v>
      </c>
      <c r="B375" s="833" t="s">
        <v>2196</v>
      </c>
      <c r="C375" s="833" t="s">
        <v>2202</v>
      </c>
      <c r="D375" s="834" t="s">
        <v>3340</v>
      </c>
      <c r="E375" s="835" t="s">
        <v>2217</v>
      </c>
      <c r="F375" s="833" t="s">
        <v>2197</v>
      </c>
      <c r="G375" s="833" t="s">
        <v>2237</v>
      </c>
      <c r="H375" s="833" t="s">
        <v>587</v>
      </c>
      <c r="I375" s="833" t="s">
        <v>2567</v>
      </c>
      <c r="J375" s="833" t="s">
        <v>1889</v>
      </c>
      <c r="K375" s="833" t="s">
        <v>2568</v>
      </c>
      <c r="L375" s="836">
        <v>477.84</v>
      </c>
      <c r="M375" s="836">
        <v>3822.72</v>
      </c>
      <c r="N375" s="833">
        <v>8</v>
      </c>
      <c r="O375" s="837">
        <v>5.5</v>
      </c>
      <c r="P375" s="836">
        <v>1911.36</v>
      </c>
      <c r="Q375" s="838">
        <v>0.5</v>
      </c>
      <c r="R375" s="833">
        <v>4</v>
      </c>
      <c r="S375" s="838">
        <v>0.5</v>
      </c>
      <c r="T375" s="837">
        <v>3.5</v>
      </c>
      <c r="U375" s="839">
        <v>0.63636363636363635</v>
      </c>
    </row>
    <row r="376" spans="1:21" ht="14.45" customHeight="1" x14ac:dyDescent="0.2">
      <c r="A376" s="832">
        <v>50</v>
      </c>
      <c r="B376" s="833" t="s">
        <v>2196</v>
      </c>
      <c r="C376" s="833" t="s">
        <v>2202</v>
      </c>
      <c r="D376" s="834" t="s">
        <v>3340</v>
      </c>
      <c r="E376" s="835" t="s">
        <v>2217</v>
      </c>
      <c r="F376" s="833" t="s">
        <v>2197</v>
      </c>
      <c r="G376" s="833" t="s">
        <v>2237</v>
      </c>
      <c r="H376" s="833" t="s">
        <v>587</v>
      </c>
      <c r="I376" s="833" t="s">
        <v>2567</v>
      </c>
      <c r="J376" s="833" t="s">
        <v>1889</v>
      </c>
      <c r="K376" s="833" t="s">
        <v>2568</v>
      </c>
      <c r="L376" s="836">
        <v>603.72</v>
      </c>
      <c r="M376" s="836">
        <v>3622.32</v>
      </c>
      <c r="N376" s="833">
        <v>6</v>
      </c>
      <c r="O376" s="837">
        <v>3</v>
      </c>
      <c r="P376" s="836">
        <v>2414.88</v>
      </c>
      <c r="Q376" s="838">
        <v>0.66666666666666663</v>
      </c>
      <c r="R376" s="833">
        <v>4</v>
      </c>
      <c r="S376" s="838">
        <v>0.66666666666666663</v>
      </c>
      <c r="T376" s="837">
        <v>2</v>
      </c>
      <c r="U376" s="839">
        <v>0.66666666666666663</v>
      </c>
    </row>
    <row r="377" spans="1:21" ht="14.45" customHeight="1" x14ac:dyDescent="0.2">
      <c r="A377" s="832">
        <v>50</v>
      </c>
      <c r="B377" s="833" t="s">
        <v>2196</v>
      </c>
      <c r="C377" s="833" t="s">
        <v>2202</v>
      </c>
      <c r="D377" s="834" t="s">
        <v>3340</v>
      </c>
      <c r="E377" s="835" t="s">
        <v>2217</v>
      </c>
      <c r="F377" s="833" t="s">
        <v>2197</v>
      </c>
      <c r="G377" s="833" t="s">
        <v>2237</v>
      </c>
      <c r="H377" s="833" t="s">
        <v>587</v>
      </c>
      <c r="I377" s="833" t="s">
        <v>2802</v>
      </c>
      <c r="J377" s="833" t="s">
        <v>2267</v>
      </c>
      <c r="K377" s="833" t="s">
        <v>1893</v>
      </c>
      <c r="L377" s="836">
        <v>430.05</v>
      </c>
      <c r="M377" s="836">
        <v>860.1</v>
      </c>
      <c r="N377" s="833">
        <v>2</v>
      </c>
      <c r="O377" s="837">
        <v>1</v>
      </c>
      <c r="P377" s="836">
        <v>430.05</v>
      </c>
      <c r="Q377" s="838">
        <v>0.5</v>
      </c>
      <c r="R377" s="833">
        <v>1</v>
      </c>
      <c r="S377" s="838">
        <v>0.5</v>
      </c>
      <c r="T377" s="837">
        <v>0.5</v>
      </c>
      <c r="U377" s="839">
        <v>0.5</v>
      </c>
    </row>
    <row r="378" spans="1:21" ht="14.45" customHeight="1" x14ac:dyDescent="0.2">
      <c r="A378" s="832">
        <v>50</v>
      </c>
      <c r="B378" s="833" t="s">
        <v>2196</v>
      </c>
      <c r="C378" s="833" t="s">
        <v>2202</v>
      </c>
      <c r="D378" s="834" t="s">
        <v>3340</v>
      </c>
      <c r="E378" s="835" t="s">
        <v>2217</v>
      </c>
      <c r="F378" s="833" t="s">
        <v>2197</v>
      </c>
      <c r="G378" s="833" t="s">
        <v>2237</v>
      </c>
      <c r="H378" s="833" t="s">
        <v>625</v>
      </c>
      <c r="I378" s="833" t="s">
        <v>1894</v>
      </c>
      <c r="J378" s="833" t="s">
        <v>1892</v>
      </c>
      <c r="K378" s="833" t="s">
        <v>1895</v>
      </c>
      <c r="L378" s="836">
        <v>46.6</v>
      </c>
      <c r="M378" s="836">
        <v>46.6</v>
      </c>
      <c r="N378" s="833">
        <v>1</v>
      </c>
      <c r="O378" s="837">
        <v>0.5</v>
      </c>
      <c r="P378" s="836">
        <v>46.6</v>
      </c>
      <c r="Q378" s="838">
        <v>1</v>
      </c>
      <c r="R378" s="833">
        <v>1</v>
      </c>
      <c r="S378" s="838">
        <v>1</v>
      </c>
      <c r="T378" s="837">
        <v>0.5</v>
      </c>
      <c r="U378" s="839">
        <v>1</v>
      </c>
    </row>
    <row r="379" spans="1:21" ht="14.45" customHeight="1" x14ac:dyDescent="0.2">
      <c r="A379" s="832">
        <v>50</v>
      </c>
      <c r="B379" s="833" t="s">
        <v>2196</v>
      </c>
      <c r="C379" s="833" t="s">
        <v>2202</v>
      </c>
      <c r="D379" s="834" t="s">
        <v>3340</v>
      </c>
      <c r="E379" s="835" t="s">
        <v>2217</v>
      </c>
      <c r="F379" s="833" t="s">
        <v>2197</v>
      </c>
      <c r="G379" s="833" t="s">
        <v>2237</v>
      </c>
      <c r="H379" s="833" t="s">
        <v>587</v>
      </c>
      <c r="I379" s="833" t="s">
        <v>2318</v>
      </c>
      <c r="J379" s="833" t="s">
        <v>2319</v>
      </c>
      <c r="K379" s="833" t="s">
        <v>2320</v>
      </c>
      <c r="L379" s="836">
        <v>155.30000000000001</v>
      </c>
      <c r="M379" s="836">
        <v>155.30000000000001</v>
      </c>
      <c r="N379" s="833">
        <v>1</v>
      </c>
      <c r="O379" s="837">
        <v>0.5</v>
      </c>
      <c r="P379" s="836">
        <v>155.30000000000001</v>
      </c>
      <c r="Q379" s="838">
        <v>1</v>
      </c>
      <c r="R379" s="833">
        <v>1</v>
      </c>
      <c r="S379" s="838">
        <v>1</v>
      </c>
      <c r="T379" s="837">
        <v>0.5</v>
      </c>
      <c r="U379" s="839">
        <v>1</v>
      </c>
    </row>
    <row r="380" spans="1:21" ht="14.45" customHeight="1" x14ac:dyDescent="0.2">
      <c r="A380" s="832">
        <v>50</v>
      </c>
      <c r="B380" s="833" t="s">
        <v>2196</v>
      </c>
      <c r="C380" s="833" t="s">
        <v>2202</v>
      </c>
      <c r="D380" s="834" t="s">
        <v>3340</v>
      </c>
      <c r="E380" s="835" t="s">
        <v>2217</v>
      </c>
      <c r="F380" s="833" t="s">
        <v>2197</v>
      </c>
      <c r="G380" s="833" t="s">
        <v>2237</v>
      </c>
      <c r="H380" s="833" t="s">
        <v>587</v>
      </c>
      <c r="I380" s="833" t="s">
        <v>2803</v>
      </c>
      <c r="J380" s="833" t="s">
        <v>2319</v>
      </c>
      <c r="K380" s="833" t="s">
        <v>2320</v>
      </c>
      <c r="L380" s="836">
        <v>155.30000000000001</v>
      </c>
      <c r="M380" s="836">
        <v>155.30000000000001</v>
      </c>
      <c r="N380" s="833">
        <v>1</v>
      </c>
      <c r="O380" s="837">
        <v>0.5</v>
      </c>
      <c r="P380" s="836">
        <v>155.30000000000001</v>
      </c>
      <c r="Q380" s="838">
        <v>1</v>
      </c>
      <c r="R380" s="833">
        <v>1</v>
      </c>
      <c r="S380" s="838">
        <v>1</v>
      </c>
      <c r="T380" s="837">
        <v>0.5</v>
      </c>
      <c r="U380" s="839">
        <v>1</v>
      </c>
    </row>
    <row r="381" spans="1:21" ht="14.45" customHeight="1" x14ac:dyDescent="0.2">
      <c r="A381" s="832">
        <v>50</v>
      </c>
      <c r="B381" s="833" t="s">
        <v>2196</v>
      </c>
      <c r="C381" s="833" t="s">
        <v>2202</v>
      </c>
      <c r="D381" s="834" t="s">
        <v>3340</v>
      </c>
      <c r="E381" s="835" t="s">
        <v>2217</v>
      </c>
      <c r="F381" s="833" t="s">
        <v>2197</v>
      </c>
      <c r="G381" s="833" t="s">
        <v>2804</v>
      </c>
      <c r="H381" s="833" t="s">
        <v>587</v>
      </c>
      <c r="I381" s="833" t="s">
        <v>2805</v>
      </c>
      <c r="J381" s="833" t="s">
        <v>1905</v>
      </c>
      <c r="K381" s="833" t="s">
        <v>2806</v>
      </c>
      <c r="L381" s="836">
        <v>233.04</v>
      </c>
      <c r="M381" s="836">
        <v>233.04</v>
      </c>
      <c r="N381" s="833">
        <v>1</v>
      </c>
      <c r="O381" s="837">
        <v>1</v>
      </c>
      <c r="P381" s="836">
        <v>233.04</v>
      </c>
      <c r="Q381" s="838">
        <v>1</v>
      </c>
      <c r="R381" s="833">
        <v>1</v>
      </c>
      <c r="S381" s="838">
        <v>1</v>
      </c>
      <c r="T381" s="837">
        <v>1</v>
      </c>
      <c r="U381" s="839">
        <v>1</v>
      </c>
    </row>
    <row r="382" spans="1:21" ht="14.45" customHeight="1" x14ac:dyDescent="0.2">
      <c r="A382" s="832">
        <v>50</v>
      </c>
      <c r="B382" s="833" t="s">
        <v>2196</v>
      </c>
      <c r="C382" s="833" t="s">
        <v>2202</v>
      </c>
      <c r="D382" s="834" t="s">
        <v>3340</v>
      </c>
      <c r="E382" s="835" t="s">
        <v>2217</v>
      </c>
      <c r="F382" s="833" t="s">
        <v>2197</v>
      </c>
      <c r="G382" s="833" t="s">
        <v>2804</v>
      </c>
      <c r="H382" s="833" t="s">
        <v>625</v>
      </c>
      <c r="I382" s="833" t="s">
        <v>2807</v>
      </c>
      <c r="J382" s="833" t="s">
        <v>1905</v>
      </c>
      <c r="K382" s="833" t="s">
        <v>2808</v>
      </c>
      <c r="L382" s="836">
        <v>108.78</v>
      </c>
      <c r="M382" s="836">
        <v>1958.0400000000002</v>
      </c>
      <c r="N382" s="833">
        <v>18</v>
      </c>
      <c r="O382" s="837">
        <v>3</v>
      </c>
      <c r="P382" s="836">
        <v>979.0200000000001</v>
      </c>
      <c r="Q382" s="838">
        <v>0.5</v>
      </c>
      <c r="R382" s="833">
        <v>9</v>
      </c>
      <c r="S382" s="838">
        <v>0.5</v>
      </c>
      <c r="T382" s="837">
        <v>1.5</v>
      </c>
      <c r="U382" s="839">
        <v>0.5</v>
      </c>
    </row>
    <row r="383" spans="1:21" ht="14.45" customHeight="1" x14ac:dyDescent="0.2">
      <c r="A383" s="832">
        <v>50</v>
      </c>
      <c r="B383" s="833" t="s">
        <v>2196</v>
      </c>
      <c r="C383" s="833" t="s">
        <v>2202</v>
      </c>
      <c r="D383" s="834" t="s">
        <v>3340</v>
      </c>
      <c r="E383" s="835" t="s">
        <v>2217</v>
      </c>
      <c r="F383" s="833" t="s">
        <v>2197</v>
      </c>
      <c r="G383" s="833" t="s">
        <v>2804</v>
      </c>
      <c r="H383" s="833" t="s">
        <v>625</v>
      </c>
      <c r="I383" s="833" t="s">
        <v>1904</v>
      </c>
      <c r="J383" s="833" t="s">
        <v>1905</v>
      </c>
      <c r="K383" s="833" t="s">
        <v>1906</v>
      </c>
      <c r="L383" s="836">
        <v>77.69</v>
      </c>
      <c r="M383" s="836">
        <v>3806.8100000000004</v>
      </c>
      <c r="N383" s="833">
        <v>49</v>
      </c>
      <c r="O383" s="837">
        <v>11</v>
      </c>
      <c r="P383" s="836">
        <v>1009.97</v>
      </c>
      <c r="Q383" s="838">
        <v>0.26530612244897955</v>
      </c>
      <c r="R383" s="833">
        <v>13</v>
      </c>
      <c r="S383" s="838">
        <v>0.26530612244897961</v>
      </c>
      <c r="T383" s="837">
        <v>3</v>
      </c>
      <c r="U383" s="839">
        <v>0.27272727272727271</v>
      </c>
    </row>
    <row r="384" spans="1:21" ht="14.45" customHeight="1" x14ac:dyDescent="0.2">
      <c r="A384" s="832">
        <v>50</v>
      </c>
      <c r="B384" s="833" t="s">
        <v>2196</v>
      </c>
      <c r="C384" s="833" t="s">
        <v>2202</v>
      </c>
      <c r="D384" s="834" t="s">
        <v>3340</v>
      </c>
      <c r="E384" s="835" t="s">
        <v>2217</v>
      </c>
      <c r="F384" s="833" t="s">
        <v>2197</v>
      </c>
      <c r="G384" s="833" t="s">
        <v>2809</v>
      </c>
      <c r="H384" s="833" t="s">
        <v>625</v>
      </c>
      <c r="I384" s="833" t="s">
        <v>2810</v>
      </c>
      <c r="J384" s="833" t="s">
        <v>2112</v>
      </c>
      <c r="K384" s="833" t="s">
        <v>2811</v>
      </c>
      <c r="L384" s="836">
        <v>119.7</v>
      </c>
      <c r="M384" s="836">
        <v>1675.8000000000002</v>
      </c>
      <c r="N384" s="833">
        <v>14</v>
      </c>
      <c r="O384" s="837">
        <v>9</v>
      </c>
      <c r="P384" s="836">
        <v>239.4</v>
      </c>
      <c r="Q384" s="838">
        <v>0.14285714285714285</v>
      </c>
      <c r="R384" s="833">
        <v>2</v>
      </c>
      <c r="S384" s="838">
        <v>0.14285714285714285</v>
      </c>
      <c r="T384" s="837">
        <v>2</v>
      </c>
      <c r="U384" s="839">
        <v>0.22222222222222221</v>
      </c>
    </row>
    <row r="385" spans="1:21" ht="14.45" customHeight="1" x14ac:dyDescent="0.2">
      <c r="A385" s="832">
        <v>50</v>
      </c>
      <c r="B385" s="833" t="s">
        <v>2196</v>
      </c>
      <c r="C385" s="833" t="s">
        <v>2202</v>
      </c>
      <c r="D385" s="834" t="s">
        <v>3340</v>
      </c>
      <c r="E385" s="835" t="s">
        <v>2217</v>
      </c>
      <c r="F385" s="833" t="s">
        <v>2197</v>
      </c>
      <c r="G385" s="833" t="s">
        <v>2240</v>
      </c>
      <c r="H385" s="833" t="s">
        <v>625</v>
      </c>
      <c r="I385" s="833" t="s">
        <v>2241</v>
      </c>
      <c r="J385" s="833" t="s">
        <v>1819</v>
      </c>
      <c r="K385" s="833" t="s">
        <v>2166</v>
      </c>
      <c r="L385" s="836">
        <v>65.540000000000006</v>
      </c>
      <c r="M385" s="836">
        <v>524.32000000000005</v>
      </c>
      <c r="N385" s="833">
        <v>8</v>
      </c>
      <c r="O385" s="837">
        <v>2</v>
      </c>
      <c r="P385" s="836">
        <v>262.16000000000003</v>
      </c>
      <c r="Q385" s="838">
        <v>0.5</v>
      </c>
      <c r="R385" s="833">
        <v>4</v>
      </c>
      <c r="S385" s="838">
        <v>0.5</v>
      </c>
      <c r="T385" s="837">
        <v>1</v>
      </c>
      <c r="U385" s="839">
        <v>0.5</v>
      </c>
    </row>
    <row r="386" spans="1:21" ht="14.45" customHeight="1" x14ac:dyDescent="0.2">
      <c r="A386" s="832">
        <v>50</v>
      </c>
      <c r="B386" s="833" t="s">
        <v>2196</v>
      </c>
      <c r="C386" s="833" t="s">
        <v>2202</v>
      </c>
      <c r="D386" s="834" t="s">
        <v>3340</v>
      </c>
      <c r="E386" s="835" t="s">
        <v>2217</v>
      </c>
      <c r="F386" s="833" t="s">
        <v>2197</v>
      </c>
      <c r="G386" s="833" t="s">
        <v>2240</v>
      </c>
      <c r="H386" s="833" t="s">
        <v>625</v>
      </c>
      <c r="I386" s="833" t="s">
        <v>1818</v>
      </c>
      <c r="J386" s="833" t="s">
        <v>1819</v>
      </c>
      <c r="K386" s="833" t="s">
        <v>1820</v>
      </c>
      <c r="L386" s="836">
        <v>229.38</v>
      </c>
      <c r="M386" s="836">
        <v>1376.28</v>
      </c>
      <c r="N386" s="833">
        <v>6</v>
      </c>
      <c r="O386" s="837">
        <v>4</v>
      </c>
      <c r="P386" s="836">
        <v>688.14</v>
      </c>
      <c r="Q386" s="838">
        <v>0.5</v>
      </c>
      <c r="R386" s="833">
        <v>3</v>
      </c>
      <c r="S386" s="838">
        <v>0.5</v>
      </c>
      <c r="T386" s="837">
        <v>2.5</v>
      </c>
      <c r="U386" s="839">
        <v>0.625</v>
      </c>
    </row>
    <row r="387" spans="1:21" ht="14.45" customHeight="1" x14ac:dyDescent="0.2">
      <c r="A387" s="832">
        <v>50</v>
      </c>
      <c r="B387" s="833" t="s">
        <v>2196</v>
      </c>
      <c r="C387" s="833" t="s">
        <v>2202</v>
      </c>
      <c r="D387" s="834" t="s">
        <v>3340</v>
      </c>
      <c r="E387" s="835" t="s">
        <v>2217</v>
      </c>
      <c r="F387" s="833" t="s">
        <v>2197</v>
      </c>
      <c r="G387" s="833" t="s">
        <v>2812</v>
      </c>
      <c r="H387" s="833" t="s">
        <v>587</v>
      </c>
      <c r="I387" s="833" t="s">
        <v>2813</v>
      </c>
      <c r="J387" s="833" t="s">
        <v>2814</v>
      </c>
      <c r="K387" s="833" t="s">
        <v>2815</v>
      </c>
      <c r="L387" s="836">
        <v>97.96</v>
      </c>
      <c r="M387" s="836">
        <v>195.92</v>
      </c>
      <c r="N387" s="833">
        <v>2</v>
      </c>
      <c r="O387" s="837">
        <v>1</v>
      </c>
      <c r="P387" s="836"/>
      <c r="Q387" s="838">
        <v>0</v>
      </c>
      <c r="R387" s="833"/>
      <c r="S387" s="838">
        <v>0</v>
      </c>
      <c r="T387" s="837"/>
      <c r="U387" s="839">
        <v>0</v>
      </c>
    </row>
    <row r="388" spans="1:21" ht="14.45" customHeight="1" x14ac:dyDescent="0.2">
      <c r="A388" s="832">
        <v>50</v>
      </c>
      <c r="B388" s="833" t="s">
        <v>2196</v>
      </c>
      <c r="C388" s="833" t="s">
        <v>2202</v>
      </c>
      <c r="D388" s="834" t="s">
        <v>3340</v>
      </c>
      <c r="E388" s="835" t="s">
        <v>2217</v>
      </c>
      <c r="F388" s="833" t="s">
        <v>2197</v>
      </c>
      <c r="G388" s="833" t="s">
        <v>2224</v>
      </c>
      <c r="H388" s="833" t="s">
        <v>587</v>
      </c>
      <c r="I388" s="833" t="s">
        <v>2816</v>
      </c>
      <c r="J388" s="833" t="s">
        <v>2233</v>
      </c>
      <c r="K388" s="833" t="s">
        <v>2817</v>
      </c>
      <c r="L388" s="836">
        <v>105.32</v>
      </c>
      <c r="M388" s="836">
        <v>421.28</v>
      </c>
      <c r="N388" s="833">
        <v>4</v>
      </c>
      <c r="O388" s="837">
        <v>3</v>
      </c>
      <c r="P388" s="836"/>
      <c r="Q388" s="838">
        <v>0</v>
      </c>
      <c r="R388" s="833"/>
      <c r="S388" s="838">
        <v>0</v>
      </c>
      <c r="T388" s="837"/>
      <c r="U388" s="839">
        <v>0</v>
      </c>
    </row>
    <row r="389" spans="1:21" ht="14.45" customHeight="1" x14ac:dyDescent="0.2">
      <c r="A389" s="832">
        <v>50</v>
      </c>
      <c r="B389" s="833" t="s">
        <v>2196</v>
      </c>
      <c r="C389" s="833" t="s">
        <v>2202</v>
      </c>
      <c r="D389" s="834" t="s">
        <v>3340</v>
      </c>
      <c r="E389" s="835" t="s">
        <v>2217</v>
      </c>
      <c r="F389" s="833" t="s">
        <v>2197</v>
      </c>
      <c r="G389" s="833" t="s">
        <v>2224</v>
      </c>
      <c r="H389" s="833" t="s">
        <v>587</v>
      </c>
      <c r="I389" s="833" t="s">
        <v>2818</v>
      </c>
      <c r="J389" s="833" t="s">
        <v>2233</v>
      </c>
      <c r="K389" s="833" t="s">
        <v>2067</v>
      </c>
      <c r="L389" s="836">
        <v>210.66</v>
      </c>
      <c r="M389" s="836">
        <v>631.98</v>
      </c>
      <c r="N389" s="833">
        <v>3</v>
      </c>
      <c r="O389" s="837">
        <v>2</v>
      </c>
      <c r="P389" s="836"/>
      <c r="Q389" s="838">
        <v>0</v>
      </c>
      <c r="R389" s="833"/>
      <c r="S389" s="838">
        <v>0</v>
      </c>
      <c r="T389" s="837"/>
      <c r="U389" s="839">
        <v>0</v>
      </c>
    </row>
    <row r="390" spans="1:21" ht="14.45" customHeight="1" x14ac:dyDescent="0.2">
      <c r="A390" s="832">
        <v>50</v>
      </c>
      <c r="B390" s="833" t="s">
        <v>2196</v>
      </c>
      <c r="C390" s="833" t="s">
        <v>2202</v>
      </c>
      <c r="D390" s="834" t="s">
        <v>3340</v>
      </c>
      <c r="E390" s="835" t="s">
        <v>2217</v>
      </c>
      <c r="F390" s="833" t="s">
        <v>2197</v>
      </c>
      <c r="G390" s="833" t="s">
        <v>2224</v>
      </c>
      <c r="H390" s="833" t="s">
        <v>587</v>
      </c>
      <c r="I390" s="833" t="s">
        <v>2232</v>
      </c>
      <c r="J390" s="833" t="s">
        <v>2233</v>
      </c>
      <c r="K390" s="833" t="s">
        <v>1330</v>
      </c>
      <c r="L390" s="836">
        <v>35.11</v>
      </c>
      <c r="M390" s="836">
        <v>456.43</v>
      </c>
      <c r="N390" s="833">
        <v>13</v>
      </c>
      <c r="O390" s="837">
        <v>3.5</v>
      </c>
      <c r="P390" s="836">
        <v>280.88</v>
      </c>
      <c r="Q390" s="838">
        <v>0.61538461538461542</v>
      </c>
      <c r="R390" s="833">
        <v>8</v>
      </c>
      <c r="S390" s="838">
        <v>0.61538461538461542</v>
      </c>
      <c r="T390" s="837">
        <v>2</v>
      </c>
      <c r="U390" s="839">
        <v>0.5714285714285714</v>
      </c>
    </row>
    <row r="391" spans="1:21" ht="14.45" customHeight="1" x14ac:dyDescent="0.2">
      <c r="A391" s="832">
        <v>50</v>
      </c>
      <c r="B391" s="833" t="s">
        <v>2196</v>
      </c>
      <c r="C391" s="833" t="s">
        <v>2202</v>
      </c>
      <c r="D391" s="834" t="s">
        <v>3340</v>
      </c>
      <c r="E391" s="835" t="s">
        <v>2217</v>
      </c>
      <c r="F391" s="833" t="s">
        <v>2197</v>
      </c>
      <c r="G391" s="833" t="s">
        <v>2224</v>
      </c>
      <c r="H391" s="833" t="s">
        <v>587</v>
      </c>
      <c r="I391" s="833" t="s">
        <v>2819</v>
      </c>
      <c r="J391" s="833" t="s">
        <v>2233</v>
      </c>
      <c r="K391" s="833" t="s">
        <v>1342</v>
      </c>
      <c r="L391" s="836">
        <v>70.23</v>
      </c>
      <c r="M391" s="836">
        <v>140.46</v>
      </c>
      <c r="N391" s="833">
        <v>2</v>
      </c>
      <c r="O391" s="837">
        <v>0.5</v>
      </c>
      <c r="P391" s="836"/>
      <c r="Q391" s="838">
        <v>0</v>
      </c>
      <c r="R391" s="833"/>
      <c r="S391" s="838">
        <v>0</v>
      </c>
      <c r="T391" s="837"/>
      <c r="U391" s="839">
        <v>0</v>
      </c>
    </row>
    <row r="392" spans="1:21" ht="14.45" customHeight="1" x14ac:dyDescent="0.2">
      <c r="A392" s="832">
        <v>50</v>
      </c>
      <c r="B392" s="833" t="s">
        <v>2196</v>
      </c>
      <c r="C392" s="833" t="s">
        <v>2202</v>
      </c>
      <c r="D392" s="834" t="s">
        <v>3340</v>
      </c>
      <c r="E392" s="835" t="s">
        <v>2217</v>
      </c>
      <c r="F392" s="833" t="s">
        <v>2197</v>
      </c>
      <c r="G392" s="833" t="s">
        <v>2224</v>
      </c>
      <c r="H392" s="833" t="s">
        <v>587</v>
      </c>
      <c r="I392" s="833" t="s">
        <v>2820</v>
      </c>
      <c r="J392" s="833" t="s">
        <v>2821</v>
      </c>
      <c r="K392" s="833" t="s">
        <v>1342</v>
      </c>
      <c r="L392" s="836">
        <v>70.23</v>
      </c>
      <c r="M392" s="836">
        <v>70.23</v>
      </c>
      <c r="N392" s="833">
        <v>1</v>
      </c>
      <c r="O392" s="837">
        <v>0.5</v>
      </c>
      <c r="P392" s="836">
        <v>70.23</v>
      </c>
      <c r="Q392" s="838">
        <v>1</v>
      </c>
      <c r="R392" s="833">
        <v>1</v>
      </c>
      <c r="S392" s="838">
        <v>1</v>
      </c>
      <c r="T392" s="837">
        <v>0.5</v>
      </c>
      <c r="U392" s="839">
        <v>1</v>
      </c>
    </row>
    <row r="393" spans="1:21" ht="14.45" customHeight="1" x14ac:dyDescent="0.2">
      <c r="A393" s="832">
        <v>50</v>
      </c>
      <c r="B393" s="833" t="s">
        <v>2196</v>
      </c>
      <c r="C393" s="833" t="s">
        <v>2202</v>
      </c>
      <c r="D393" s="834" t="s">
        <v>3340</v>
      </c>
      <c r="E393" s="835" t="s">
        <v>2217</v>
      </c>
      <c r="F393" s="833" t="s">
        <v>2197</v>
      </c>
      <c r="G393" s="833" t="s">
        <v>2224</v>
      </c>
      <c r="H393" s="833" t="s">
        <v>587</v>
      </c>
      <c r="I393" s="833" t="s">
        <v>2569</v>
      </c>
      <c r="J393" s="833" t="s">
        <v>2328</v>
      </c>
      <c r="K393" s="833" t="s">
        <v>1330</v>
      </c>
      <c r="L393" s="836">
        <v>35.11</v>
      </c>
      <c r="M393" s="836">
        <v>70.22</v>
      </c>
      <c r="N393" s="833">
        <v>2</v>
      </c>
      <c r="O393" s="837">
        <v>0.5</v>
      </c>
      <c r="P393" s="836">
        <v>70.22</v>
      </c>
      <c r="Q393" s="838">
        <v>1</v>
      </c>
      <c r="R393" s="833">
        <v>2</v>
      </c>
      <c r="S393" s="838">
        <v>1</v>
      </c>
      <c r="T393" s="837">
        <v>0.5</v>
      </c>
      <c r="U393" s="839">
        <v>1</v>
      </c>
    </row>
    <row r="394" spans="1:21" ht="14.45" customHeight="1" x14ac:dyDescent="0.2">
      <c r="A394" s="832">
        <v>50</v>
      </c>
      <c r="B394" s="833" t="s">
        <v>2196</v>
      </c>
      <c r="C394" s="833" t="s">
        <v>2202</v>
      </c>
      <c r="D394" s="834" t="s">
        <v>3340</v>
      </c>
      <c r="E394" s="835" t="s">
        <v>2217</v>
      </c>
      <c r="F394" s="833" t="s">
        <v>2197</v>
      </c>
      <c r="G394" s="833" t="s">
        <v>2224</v>
      </c>
      <c r="H394" s="833" t="s">
        <v>587</v>
      </c>
      <c r="I394" s="833" t="s">
        <v>2822</v>
      </c>
      <c r="J394" s="833" t="s">
        <v>1823</v>
      </c>
      <c r="K394" s="833" t="s">
        <v>2320</v>
      </c>
      <c r="L394" s="836">
        <v>234.07</v>
      </c>
      <c r="M394" s="836">
        <v>1404.4199999999998</v>
      </c>
      <c r="N394" s="833">
        <v>6</v>
      </c>
      <c r="O394" s="837">
        <v>3.5</v>
      </c>
      <c r="P394" s="836">
        <v>1404.4199999999998</v>
      </c>
      <c r="Q394" s="838">
        <v>1</v>
      </c>
      <c r="R394" s="833">
        <v>6</v>
      </c>
      <c r="S394" s="838">
        <v>1</v>
      </c>
      <c r="T394" s="837">
        <v>3.5</v>
      </c>
      <c r="U394" s="839">
        <v>1</v>
      </c>
    </row>
    <row r="395" spans="1:21" ht="14.45" customHeight="1" x14ac:dyDescent="0.2">
      <c r="A395" s="832">
        <v>50</v>
      </c>
      <c r="B395" s="833" t="s">
        <v>2196</v>
      </c>
      <c r="C395" s="833" t="s">
        <v>2202</v>
      </c>
      <c r="D395" s="834" t="s">
        <v>3340</v>
      </c>
      <c r="E395" s="835" t="s">
        <v>2217</v>
      </c>
      <c r="F395" s="833" t="s">
        <v>2197</v>
      </c>
      <c r="G395" s="833" t="s">
        <v>2224</v>
      </c>
      <c r="H395" s="833" t="s">
        <v>625</v>
      </c>
      <c r="I395" s="833" t="s">
        <v>2641</v>
      </c>
      <c r="J395" s="833" t="s">
        <v>1823</v>
      </c>
      <c r="K395" s="833" t="s">
        <v>1342</v>
      </c>
      <c r="L395" s="836">
        <v>70.23</v>
      </c>
      <c r="M395" s="836">
        <v>70.23</v>
      </c>
      <c r="N395" s="833">
        <v>1</v>
      </c>
      <c r="O395" s="837">
        <v>0.5</v>
      </c>
      <c r="P395" s="836">
        <v>70.23</v>
      </c>
      <c r="Q395" s="838">
        <v>1</v>
      </c>
      <c r="R395" s="833">
        <v>1</v>
      </c>
      <c r="S395" s="838">
        <v>1</v>
      </c>
      <c r="T395" s="837">
        <v>0.5</v>
      </c>
      <c r="U395" s="839">
        <v>1</v>
      </c>
    </row>
    <row r="396" spans="1:21" ht="14.45" customHeight="1" x14ac:dyDescent="0.2">
      <c r="A396" s="832">
        <v>50</v>
      </c>
      <c r="B396" s="833" t="s">
        <v>2196</v>
      </c>
      <c r="C396" s="833" t="s">
        <v>2202</v>
      </c>
      <c r="D396" s="834" t="s">
        <v>3340</v>
      </c>
      <c r="E396" s="835" t="s">
        <v>2217</v>
      </c>
      <c r="F396" s="833" t="s">
        <v>2197</v>
      </c>
      <c r="G396" s="833" t="s">
        <v>2224</v>
      </c>
      <c r="H396" s="833" t="s">
        <v>587</v>
      </c>
      <c r="I396" s="833" t="s">
        <v>1824</v>
      </c>
      <c r="J396" s="833" t="s">
        <v>1823</v>
      </c>
      <c r="K396" s="833" t="s">
        <v>861</v>
      </c>
      <c r="L396" s="836">
        <v>117.03</v>
      </c>
      <c r="M396" s="836">
        <v>819.21</v>
      </c>
      <c r="N396" s="833">
        <v>7</v>
      </c>
      <c r="O396" s="837">
        <v>5</v>
      </c>
      <c r="P396" s="836">
        <v>351.09000000000003</v>
      </c>
      <c r="Q396" s="838">
        <v>0.4285714285714286</v>
      </c>
      <c r="R396" s="833">
        <v>3</v>
      </c>
      <c r="S396" s="838">
        <v>0.42857142857142855</v>
      </c>
      <c r="T396" s="837">
        <v>2</v>
      </c>
      <c r="U396" s="839">
        <v>0.4</v>
      </c>
    </row>
    <row r="397" spans="1:21" ht="14.45" customHeight="1" x14ac:dyDescent="0.2">
      <c r="A397" s="832">
        <v>50</v>
      </c>
      <c r="B397" s="833" t="s">
        <v>2196</v>
      </c>
      <c r="C397" s="833" t="s">
        <v>2202</v>
      </c>
      <c r="D397" s="834" t="s">
        <v>3340</v>
      </c>
      <c r="E397" s="835" t="s">
        <v>2217</v>
      </c>
      <c r="F397" s="833" t="s">
        <v>2197</v>
      </c>
      <c r="G397" s="833" t="s">
        <v>2224</v>
      </c>
      <c r="H397" s="833" t="s">
        <v>587</v>
      </c>
      <c r="I397" s="833" t="s">
        <v>1822</v>
      </c>
      <c r="J397" s="833" t="s">
        <v>1823</v>
      </c>
      <c r="K397" s="833" t="s">
        <v>696</v>
      </c>
      <c r="L397" s="836">
        <v>17.559999999999999</v>
      </c>
      <c r="M397" s="836">
        <v>17.559999999999999</v>
      </c>
      <c r="N397" s="833">
        <v>1</v>
      </c>
      <c r="O397" s="837">
        <v>0.5</v>
      </c>
      <c r="P397" s="836">
        <v>17.559999999999999</v>
      </c>
      <c r="Q397" s="838">
        <v>1</v>
      </c>
      <c r="R397" s="833">
        <v>1</v>
      </c>
      <c r="S397" s="838">
        <v>1</v>
      </c>
      <c r="T397" s="837">
        <v>0.5</v>
      </c>
      <c r="U397" s="839">
        <v>1</v>
      </c>
    </row>
    <row r="398" spans="1:21" ht="14.45" customHeight="1" x14ac:dyDescent="0.2">
      <c r="A398" s="832">
        <v>50</v>
      </c>
      <c r="B398" s="833" t="s">
        <v>2196</v>
      </c>
      <c r="C398" s="833" t="s">
        <v>2202</v>
      </c>
      <c r="D398" s="834" t="s">
        <v>3340</v>
      </c>
      <c r="E398" s="835" t="s">
        <v>2217</v>
      </c>
      <c r="F398" s="833" t="s">
        <v>2197</v>
      </c>
      <c r="G398" s="833" t="s">
        <v>2224</v>
      </c>
      <c r="H398" s="833" t="s">
        <v>587</v>
      </c>
      <c r="I398" s="833" t="s">
        <v>2088</v>
      </c>
      <c r="J398" s="833" t="s">
        <v>1823</v>
      </c>
      <c r="K398" s="833" t="s">
        <v>1330</v>
      </c>
      <c r="L398" s="836">
        <v>35.11</v>
      </c>
      <c r="M398" s="836">
        <v>596.87</v>
      </c>
      <c r="N398" s="833">
        <v>17</v>
      </c>
      <c r="O398" s="837">
        <v>5</v>
      </c>
      <c r="P398" s="836">
        <v>386.21000000000004</v>
      </c>
      <c r="Q398" s="838">
        <v>0.6470588235294118</v>
      </c>
      <c r="R398" s="833">
        <v>11</v>
      </c>
      <c r="S398" s="838">
        <v>0.6470588235294118</v>
      </c>
      <c r="T398" s="837">
        <v>3</v>
      </c>
      <c r="U398" s="839">
        <v>0.6</v>
      </c>
    </row>
    <row r="399" spans="1:21" ht="14.45" customHeight="1" x14ac:dyDescent="0.2">
      <c r="A399" s="832">
        <v>50</v>
      </c>
      <c r="B399" s="833" t="s">
        <v>2196</v>
      </c>
      <c r="C399" s="833" t="s">
        <v>2202</v>
      </c>
      <c r="D399" s="834" t="s">
        <v>3340</v>
      </c>
      <c r="E399" s="835" t="s">
        <v>2217</v>
      </c>
      <c r="F399" s="833" t="s">
        <v>2197</v>
      </c>
      <c r="G399" s="833" t="s">
        <v>2224</v>
      </c>
      <c r="H399" s="833" t="s">
        <v>587</v>
      </c>
      <c r="I399" s="833" t="s">
        <v>2327</v>
      </c>
      <c r="J399" s="833" t="s">
        <v>2328</v>
      </c>
      <c r="K399" s="833" t="s">
        <v>1330</v>
      </c>
      <c r="L399" s="836">
        <v>35.11</v>
      </c>
      <c r="M399" s="836">
        <v>70.22</v>
      </c>
      <c r="N399" s="833">
        <v>2</v>
      </c>
      <c r="O399" s="837">
        <v>0.5</v>
      </c>
      <c r="P399" s="836"/>
      <c r="Q399" s="838">
        <v>0</v>
      </c>
      <c r="R399" s="833"/>
      <c r="S399" s="838">
        <v>0</v>
      </c>
      <c r="T399" s="837"/>
      <c r="U399" s="839">
        <v>0</v>
      </c>
    </row>
    <row r="400" spans="1:21" ht="14.45" customHeight="1" x14ac:dyDescent="0.2">
      <c r="A400" s="832">
        <v>50</v>
      </c>
      <c r="B400" s="833" t="s">
        <v>2196</v>
      </c>
      <c r="C400" s="833" t="s">
        <v>2202</v>
      </c>
      <c r="D400" s="834" t="s">
        <v>3340</v>
      </c>
      <c r="E400" s="835" t="s">
        <v>2217</v>
      </c>
      <c r="F400" s="833" t="s">
        <v>2197</v>
      </c>
      <c r="G400" s="833" t="s">
        <v>2224</v>
      </c>
      <c r="H400" s="833" t="s">
        <v>625</v>
      </c>
      <c r="I400" s="833" t="s">
        <v>1826</v>
      </c>
      <c r="J400" s="833" t="s">
        <v>1823</v>
      </c>
      <c r="K400" s="833" t="s">
        <v>861</v>
      </c>
      <c r="L400" s="836">
        <v>117.03</v>
      </c>
      <c r="M400" s="836">
        <v>234.06</v>
      </c>
      <c r="N400" s="833">
        <v>2</v>
      </c>
      <c r="O400" s="837">
        <v>1</v>
      </c>
      <c r="P400" s="836">
        <v>234.06</v>
      </c>
      <c r="Q400" s="838">
        <v>1</v>
      </c>
      <c r="R400" s="833">
        <v>2</v>
      </c>
      <c r="S400" s="838">
        <v>1</v>
      </c>
      <c r="T400" s="837">
        <v>1</v>
      </c>
      <c r="U400" s="839">
        <v>1</v>
      </c>
    </row>
    <row r="401" spans="1:21" ht="14.45" customHeight="1" x14ac:dyDescent="0.2">
      <c r="A401" s="832">
        <v>50</v>
      </c>
      <c r="B401" s="833" t="s">
        <v>2196</v>
      </c>
      <c r="C401" s="833" t="s">
        <v>2202</v>
      </c>
      <c r="D401" s="834" t="s">
        <v>3340</v>
      </c>
      <c r="E401" s="835" t="s">
        <v>2217</v>
      </c>
      <c r="F401" s="833" t="s">
        <v>2197</v>
      </c>
      <c r="G401" s="833" t="s">
        <v>2329</v>
      </c>
      <c r="H401" s="833" t="s">
        <v>587</v>
      </c>
      <c r="I401" s="833" t="s">
        <v>2330</v>
      </c>
      <c r="J401" s="833" t="s">
        <v>2331</v>
      </c>
      <c r="K401" s="833" t="s">
        <v>957</v>
      </c>
      <c r="L401" s="836">
        <v>0</v>
      </c>
      <c r="M401" s="836">
        <v>0</v>
      </c>
      <c r="N401" s="833">
        <v>7</v>
      </c>
      <c r="O401" s="837">
        <v>3</v>
      </c>
      <c r="P401" s="836">
        <v>0</v>
      </c>
      <c r="Q401" s="838"/>
      <c r="R401" s="833">
        <v>5</v>
      </c>
      <c r="S401" s="838">
        <v>0.7142857142857143</v>
      </c>
      <c r="T401" s="837">
        <v>2.5</v>
      </c>
      <c r="U401" s="839">
        <v>0.83333333333333337</v>
      </c>
    </row>
    <row r="402" spans="1:21" ht="14.45" customHeight="1" x14ac:dyDescent="0.2">
      <c r="A402" s="832">
        <v>50</v>
      </c>
      <c r="B402" s="833" t="s">
        <v>2196</v>
      </c>
      <c r="C402" s="833" t="s">
        <v>2202</v>
      </c>
      <c r="D402" s="834" t="s">
        <v>3340</v>
      </c>
      <c r="E402" s="835" t="s">
        <v>2217</v>
      </c>
      <c r="F402" s="833" t="s">
        <v>2197</v>
      </c>
      <c r="G402" s="833" t="s">
        <v>2823</v>
      </c>
      <c r="H402" s="833" t="s">
        <v>587</v>
      </c>
      <c r="I402" s="833" t="s">
        <v>2824</v>
      </c>
      <c r="J402" s="833" t="s">
        <v>2825</v>
      </c>
      <c r="K402" s="833" t="s">
        <v>861</v>
      </c>
      <c r="L402" s="836">
        <v>317.98</v>
      </c>
      <c r="M402" s="836">
        <v>1271.92</v>
      </c>
      <c r="N402" s="833">
        <v>4</v>
      </c>
      <c r="O402" s="837">
        <v>2</v>
      </c>
      <c r="P402" s="836">
        <v>317.98</v>
      </c>
      <c r="Q402" s="838">
        <v>0.25</v>
      </c>
      <c r="R402" s="833">
        <v>1</v>
      </c>
      <c r="S402" s="838">
        <v>0.25</v>
      </c>
      <c r="T402" s="837">
        <v>0.5</v>
      </c>
      <c r="U402" s="839">
        <v>0.25</v>
      </c>
    </row>
    <row r="403" spans="1:21" ht="14.45" customHeight="1" x14ac:dyDescent="0.2">
      <c r="A403" s="832">
        <v>50</v>
      </c>
      <c r="B403" s="833" t="s">
        <v>2196</v>
      </c>
      <c r="C403" s="833" t="s">
        <v>2202</v>
      </c>
      <c r="D403" s="834" t="s">
        <v>3340</v>
      </c>
      <c r="E403" s="835" t="s">
        <v>2217</v>
      </c>
      <c r="F403" s="833" t="s">
        <v>2197</v>
      </c>
      <c r="G403" s="833" t="s">
        <v>2826</v>
      </c>
      <c r="H403" s="833" t="s">
        <v>625</v>
      </c>
      <c r="I403" s="833" t="s">
        <v>2827</v>
      </c>
      <c r="J403" s="833" t="s">
        <v>731</v>
      </c>
      <c r="K403" s="833" t="s">
        <v>732</v>
      </c>
      <c r="L403" s="836">
        <v>132</v>
      </c>
      <c r="M403" s="836">
        <v>396</v>
      </c>
      <c r="N403" s="833">
        <v>3</v>
      </c>
      <c r="O403" s="837">
        <v>0.5</v>
      </c>
      <c r="P403" s="836">
        <v>396</v>
      </c>
      <c r="Q403" s="838">
        <v>1</v>
      </c>
      <c r="R403" s="833">
        <v>3</v>
      </c>
      <c r="S403" s="838">
        <v>1</v>
      </c>
      <c r="T403" s="837">
        <v>0.5</v>
      </c>
      <c r="U403" s="839">
        <v>1</v>
      </c>
    </row>
    <row r="404" spans="1:21" ht="14.45" customHeight="1" x14ac:dyDescent="0.2">
      <c r="A404" s="832">
        <v>50</v>
      </c>
      <c r="B404" s="833" t="s">
        <v>2196</v>
      </c>
      <c r="C404" s="833" t="s">
        <v>2202</v>
      </c>
      <c r="D404" s="834" t="s">
        <v>3340</v>
      </c>
      <c r="E404" s="835" t="s">
        <v>2217</v>
      </c>
      <c r="F404" s="833" t="s">
        <v>2197</v>
      </c>
      <c r="G404" s="833" t="s">
        <v>2826</v>
      </c>
      <c r="H404" s="833" t="s">
        <v>587</v>
      </c>
      <c r="I404" s="833" t="s">
        <v>2828</v>
      </c>
      <c r="J404" s="833" t="s">
        <v>731</v>
      </c>
      <c r="K404" s="833" t="s">
        <v>2829</v>
      </c>
      <c r="L404" s="836">
        <v>264</v>
      </c>
      <c r="M404" s="836">
        <v>528</v>
      </c>
      <c r="N404" s="833">
        <v>2</v>
      </c>
      <c r="O404" s="837">
        <v>0.5</v>
      </c>
      <c r="P404" s="836">
        <v>528</v>
      </c>
      <c r="Q404" s="838">
        <v>1</v>
      </c>
      <c r="R404" s="833">
        <v>2</v>
      </c>
      <c r="S404" s="838">
        <v>1</v>
      </c>
      <c r="T404" s="837">
        <v>0.5</v>
      </c>
      <c r="U404" s="839">
        <v>1</v>
      </c>
    </row>
    <row r="405" spans="1:21" ht="14.45" customHeight="1" x14ac:dyDescent="0.2">
      <c r="A405" s="832">
        <v>50</v>
      </c>
      <c r="B405" s="833" t="s">
        <v>2196</v>
      </c>
      <c r="C405" s="833" t="s">
        <v>2202</v>
      </c>
      <c r="D405" s="834" t="s">
        <v>3340</v>
      </c>
      <c r="E405" s="835" t="s">
        <v>2217</v>
      </c>
      <c r="F405" s="833" t="s">
        <v>2197</v>
      </c>
      <c r="G405" s="833" t="s">
        <v>2338</v>
      </c>
      <c r="H405" s="833" t="s">
        <v>587</v>
      </c>
      <c r="I405" s="833" t="s">
        <v>2339</v>
      </c>
      <c r="J405" s="833" t="s">
        <v>2340</v>
      </c>
      <c r="K405" s="833" t="s">
        <v>2341</v>
      </c>
      <c r="L405" s="836">
        <v>1891.17</v>
      </c>
      <c r="M405" s="836">
        <v>15129.36</v>
      </c>
      <c r="N405" s="833">
        <v>8</v>
      </c>
      <c r="O405" s="837">
        <v>3</v>
      </c>
      <c r="P405" s="836">
        <v>9455.85</v>
      </c>
      <c r="Q405" s="838">
        <v>0.625</v>
      </c>
      <c r="R405" s="833">
        <v>5</v>
      </c>
      <c r="S405" s="838">
        <v>0.625</v>
      </c>
      <c r="T405" s="837">
        <v>2</v>
      </c>
      <c r="U405" s="839">
        <v>0.66666666666666663</v>
      </c>
    </row>
    <row r="406" spans="1:21" ht="14.45" customHeight="1" x14ac:dyDescent="0.2">
      <c r="A406" s="832">
        <v>50</v>
      </c>
      <c r="B406" s="833" t="s">
        <v>2196</v>
      </c>
      <c r="C406" s="833" t="s">
        <v>2202</v>
      </c>
      <c r="D406" s="834" t="s">
        <v>3340</v>
      </c>
      <c r="E406" s="835" t="s">
        <v>2217</v>
      </c>
      <c r="F406" s="833" t="s">
        <v>2197</v>
      </c>
      <c r="G406" s="833" t="s">
        <v>2344</v>
      </c>
      <c r="H406" s="833" t="s">
        <v>587</v>
      </c>
      <c r="I406" s="833" t="s">
        <v>2830</v>
      </c>
      <c r="J406" s="833" t="s">
        <v>2346</v>
      </c>
      <c r="K406" s="833" t="s">
        <v>2817</v>
      </c>
      <c r="L406" s="836">
        <v>176.32</v>
      </c>
      <c r="M406" s="836">
        <v>176.32</v>
      </c>
      <c r="N406" s="833">
        <v>1</v>
      </c>
      <c r="O406" s="837">
        <v>1</v>
      </c>
      <c r="P406" s="836"/>
      <c r="Q406" s="838">
        <v>0</v>
      </c>
      <c r="R406" s="833"/>
      <c r="S406" s="838">
        <v>0</v>
      </c>
      <c r="T406" s="837"/>
      <c r="U406" s="839">
        <v>0</v>
      </c>
    </row>
    <row r="407" spans="1:21" ht="14.45" customHeight="1" x14ac:dyDescent="0.2">
      <c r="A407" s="832">
        <v>50</v>
      </c>
      <c r="B407" s="833" t="s">
        <v>2196</v>
      </c>
      <c r="C407" s="833" t="s">
        <v>2202</v>
      </c>
      <c r="D407" s="834" t="s">
        <v>3340</v>
      </c>
      <c r="E407" s="835" t="s">
        <v>2217</v>
      </c>
      <c r="F407" s="833" t="s">
        <v>2197</v>
      </c>
      <c r="G407" s="833" t="s">
        <v>2344</v>
      </c>
      <c r="H407" s="833" t="s">
        <v>625</v>
      </c>
      <c r="I407" s="833" t="s">
        <v>2831</v>
      </c>
      <c r="J407" s="833" t="s">
        <v>2832</v>
      </c>
      <c r="K407" s="833" t="s">
        <v>2833</v>
      </c>
      <c r="L407" s="836">
        <v>176.32</v>
      </c>
      <c r="M407" s="836">
        <v>881.6</v>
      </c>
      <c r="N407" s="833">
        <v>5</v>
      </c>
      <c r="O407" s="837">
        <v>4</v>
      </c>
      <c r="P407" s="836">
        <v>352.64</v>
      </c>
      <c r="Q407" s="838">
        <v>0.39999999999999997</v>
      </c>
      <c r="R407" s="833">
        <v>2</v>
      </c>
      <c r="S407" s="838">
        <v>0.4</v>
      </c>
      <c r="T407" s="837">
        <v>2</v>
      </c>
      <c r="U407" s="839">
        <v>0.5</v>
      </c>
    </row>
    <row r="408" spans="1:21" ht="14.45" customHeight="1" x14ac:dyDescent="0.2">
      <c r="A408" s="832">
        <v>50</v>
      </c>
      <c r="B408" s="833" t="s">
        <v>2196</v>
      </c>
      <c r="C408" s="833" t="s">
        <v>2202</v>
      </c>
      <c r="D408" s="834" t="s">
        <v>3340</v>
      </c>
      <c r="E408" s="835" t="s">
        <v>2217</v>
      </c>
      <c r="F408" s="833" t="s">
        <v>2197</v>
      </c>
      <c r="G408" s="833" t="s">
        <v>2354</v>
      </c>
      <c r="H408" s="833" t="s">
        <v>587</v>
      </c>
      <c r="I408" s="833" t="s">
        <v>2834</v>
      </c>
      <c r="J408" s="833" t="s">
        <v>2356</v>
      </c>
      <c r="K408" s="833" t="s">
        <v>2835</v>
      </c>
      <c r="L408" s="836">
        <v>47.46</v>
      </c>
      <c r="M408" s="836">
        <v>189.84</v>
      </c>
      <c r="N408" s="833">
        <v>4</v>
      </c>
      <c r="O408" s="837">
        <v>1</v>
      </c>
      <c r="P408" s="836"/>
      <c r="Q408" s="838">
        <v>0</v>
      </c>
      <c r="R408" s="833"/>
      <c r="S408" s="838">
        <v>0</v>
      </c>
      <c r="T408" s="837"/>
      <c r="U408" s="839">
        <v>0</v>
      </c>
    </row>
    <row r="409" spans="1:21" ht="14.45" customHeight="1" x14ac:dyDescent="0.2">
      <c r="A409" s="832">
        <v>50</v>
      </c>
      <c r="B409" s="833" t="s">
        <v>2196</v>
      </c>
      <c r="C409" s="833" t="s">
        <v>2202</v>
      </c>
      <c r="D409" s="834" t="s">
        <v>3340</v>
      </c>
      <c r="E409" s="835" t="s">
        <v>2217</v>
      </c>
      <c r="F409" s="833" t="s">
        <v>2197</v>
      </c>
      <c r="G409" s="833" t="s">
        <v>2354</v>
      </c>
      <c r="H409" s="833" t="s">
        <v>587</v>
      </c>
      <c r="I409" s="833" t="s">
        <v>2355</v>
      </c>
      <c r="J409" s="833" t="s">
        <v>2356</v>
      </c>
      <c r="K409" s="833" t="s">
        <v>2357</v>
      </c>
      <c r="L409" s="836">
        <v>23.72</v>
      </c>
      <c r="M409" s="836">
        <v>71.16</v>
      </c>
      <c r="N409" s="833">
        <v>3</v>
      </c>
      <c r="O409" s="837">
        <v>0.5</v>
      </c>
      <c r="P409" s="836"/>
      <c r="Q409" s="838">
        <v>0</v>
      </c>
      <c r="R409" s="833"/>
      <c r="S409" s="838">
        <v>0</v>
      </c>
      <c r="T409" s="837"/>
      <c r="U409" s="839">
        <v>0</v>
      </c>
    </row>
    <row r="410" spans="1:21" ht="14.45" customHeight="1" x14ac:dyDescent="0.2">
      <c r="A410" s="832">
        <v>50</v>
      </c>
      <c r="B410" s="833" t="s">
        <v>2196</v>
      </c>
      <c r="C410" s="833" t="s">
        <v>2202</v>
      </c>
      <c r="D410" s="834" t="s">
        <v>3340</v>
      </c>
      <c r="E410" s="835" t="s">
        <v>2217</v>
      </c>
      <c r="F410" s="833" t="s">
        <v>2197</v>
      </c>
      <c r="G410" s="833" t="s">
        <v>2272</v>
      </c>
      <c r="H410" s="833" t="s">
        <v>587</v>
      </c>
      <c r="I410" s="833" t="s">
        <v>2358</v>
      </c>
      <c r="J410" s="833" t="s">
        <v>2359</v>
      </c>
      <c r="K410" s="833" t="s">
        <v>2360</v>
      </c>
      <c r="L410" s="836">
        <v>52.87</v>
      </c>
      <c r="M410" s="836">
        <v>105.74</v>
      </c>
      <c r="N410" s="833">
        <v>2</v>
      </c>
      <c r="O410" s="837">
        <v>0.5</v>
      </c>
      <c r="P410" s="836">
        <v>105.74</v>
      </c>
      <c r="Q410" s="838">
        <v>1</v>
      </c>
      <c r="R410" s="833">
        <v>2</v>
      </c>
      <c r="S410" s="838">
        <v>1</v>
      </c>
      <c r="T410" s="837">
        <v>0.5</v>
      </c>
      <c r="U410" s="839">
        <v>1</v>
      </c>
    </row>
    <row r="411" spans="1:21" ht="14.45" customHeight="1" x14ac:dyDescent="0.2">
      <c r="A411" s="832">
        <v>50</v>
      </c>
      <c r="B411" s="833" t="s">
        <v>2196</v>
      </c>
      <c r="C411" s="833" t="s">
        <v>2202</v>
      </c>
      <c r="D411" s="834" t="s">
        <v>3340</v>
      </c>
      <c r="E411" s="835" t="s">
        <v>2217</v>
      </c>
      <c r="F411" s="833" t="s">
        <v>2197</v>
      </c>
      <c r="G411" s="833" t="s">
        <v>2272</v>
      </c>
      <c r="H411" s="833" t="s">
        <v>587</v>
      </c>
      <c r="I411" s="833" t="s">
        <v>2836</v>
      </c>
      <c r="J411" s="833" t="s">
        <v>1314</v>
      </c>
      <c r="K411" s="833" t="s">
        <v>2837</v>
      </c>
      <c r="L411" s="836">
        <v>234.94</v>
      </c>
      <c r="M411" s="836">
        <v>234.94</v>
      </c>
      <c r="N411" s="833">
        <v>1</v>
      </c>
      <c r="O411" s="837">
        <v>0.5</v>
      </c>
      <c r="P411" s="836">
        <v>234.94</v>
      </c>
      <c r="Q411" s="838">
        <v>1</v>
      </c>
      <c r="R411" s="833">
        <v>1</v>
      </c>
      <c r="S411" s="838">
        <v>1</v>
      </c>
      <c r="T411" s="837">
        <v>0.5</v>
      </c>
      <c r="U411" s="839">
        <v>1</v>
      </c>
    </row>
    <row r="412" spans="1:21" ht="14.45" customHeight="1" x14ac:dyDescent="0.2">
      <c r="A412" s="832">
        <v>50</v>
      </c>
      <c r="B412" s="833" t="s">
        <v>2196</v>
      </c>
      <c r="C412" s="833" t="s">
        <v>2202</v>
      </c>
      <c r="D412" s="834" t="s">
        <v>3340</v>
      </c>
      <c r="E412" s="835" t="s">
        <v>2217</v>
      </c>
      <c r="F412" s="833" t="s">
        <v>2197</v>
      </c>
      <c r="G412" s="833" t="s">
        <v>2361</v>
      </c>
      <c r="H412" s="833" t="s">
        <v>587</v>
      </c>
      <c r="I412" s="833" t="s">
        <v>2362</v>
      </c>
      <c r="J412" s="833" t="s">
        <v>763</v>
      </c>
      <c r="K412" s="833" t="s">
        <v>2363</v>
      </c>
      <c r="L412" s="836">
        <v>182.22</v>
      </c>
      <c r="M412" s="836">
        <v>182.22</v>
      </c>
      <c r="N412" s="833">
        <v>1</v>
      </c>
      <c r="O412" s="837">
        <v>1</v>
      </c>
      <c r="P412" s="836">
        <v>182.22</v>
      </c>
      <c r="Q412" s="838">
        <v>1</v>
      </c>
      <c r="R412" s="833">
        <v>1</v>
      </c>
      <c r="S412" s="838">
        <v>1</v>
      </c>
      <c r="T412" s="837">
        <v>1</v>
      </c>
      <c r="U412" s="839">
        <v>1</v>
      </c>
    </row>
    <row r="413" spans="1:21" ht="14.45" customHeight="1" x14ac:dyDescent="0.2">
      <c r="A413" s="832">
        <v>50</v>
      </c>
      <c r="B413" s="833" t="s">
        <v>2196</v>
      </c>
      <c r="C413" s="833" t="s">
        <v>2202</v>
      </c>
      <c r="D413" s="834" t="s">
        <v>3340</v>
      </c>
      <c r="E413" s="835" t="s">
        <v>2217</v>
      </c>
      <c r="F413" s="833" t="s">
        <v>2197</v>
      </c>
      <c r="G413" s="833" t="s">
        <v>2361</v>
      </c>
      <c r="H413" s="833" t="s">
        <v>587</v>
      </c>
      <c r="I413" s="833" t="s">
        <v>2838</v>
      </c>
      <c r="J413" s="833" t="s">
        <v>763</v>
      </c>
      <c r="K413" s="833" t="s">
        <v>2839</v>
      </c>
      <c r="L413" s="836">
        <v>273.33</v>
      </c>
      <c r="M413" s="836">
        <v>6013.2599999999993</v>
      </c>
      <c r="N413" s="833">
        <v>22</v>
      </c>
      <c r="O413" s="837">
        <v>15.5</v>
      </c>
      <c r="P413" s="836">
        <v>3826.6199999999994</v>
      </c>
      <c r="Q413" s="838">
        <v>0.63636363636363635</v>
      </c>
      <c r="R413" s="833">
        <v>14</v>
      </c>
      <c r="S413" s="838">
        <v>0.63636363636363635</v>
      </c>
      <c r="T413" s="837">
        <v>10</v>
      </c>
      <c r="U413" s="839">
        <v>0.64516129032258063</v>
      </c>
    </row>
    <row r="414" spans="1:21" ht="14.45" customHeight="1" x14ac:dyDescent="0.2">
      <c r="A414" s="832">
        <v>50</v>
      </c>
      <c r="B414" s="833" t="s">
        <v>2196</v>
      </c>
      <c r="C414" s="833" t="s">
        <v>2202</v>
      </c>
      <c r="D414" s="834" t="s">
        <v>3340</v>
      </c>
      <c r="E414" s="835" t="s">
        <v>2217</v>
      </c>
      <c r="F414" s="833" t="s">
        <v>2197</v>
      </c>
      <c r="G414" s="833" t="s">
        <v>2361</v>
      </c>
      <c r="H414" s="833" t="s">
        <v>587</v>
      </c>
      <c r="I414" s="833" t="s">
        <v>2840</v>
      </c>
      <c r="J414" s="833" t="s">
        <v>763</v>
      </c>
      <c r="K414" s="833" t="s">
        <v>2841</v>
      </c>
      <c r="L414" s="836">
        <v>273.33</v>
      </c>
      <c r="M414" s="836">
        <v>273.33</v>
      </c>
      <c r="N414" s="833">
        <v>1</v>
      </c>
      <c r="O414" s="837">
        <v>1</v>
      </c>
      <c r="P414" s="836">
        <v>273.33</v>
      </c>
      <c r="Q414" s="838">
        <v>1</v>
      </c>
      <c r="R414" s="833">
        <v>1</v>
      </c>
      <c r="S414" s="838">
        <v>1</v>
      </c>
      <c r="T414" s="837">
        <v>1</v>
      </c>
      <c r="U414" s="839">
        <v>1</v>
      </c>
    </row>
    <row r="415" spans="1:21" ht="14.45" customHeight="1" x14ac:dyDescent="0.2">
      <c r="A415" s="832">
        <v>50</v>
      </c>
      <c r="B415" s="833" t="s">
        <v>2196</v>
      </c>
      <c r="C415" s="833" t="s">
        <v>2202</v>
      </c>
      <c r="D415" s="834" t="s">
        <v>3340</v>
      </c>
      <c r="E415" s="835" t="s">
        <v>2217</v>
      </c>
      <c r="F415" s="833" t="s">
        <v>2197</v>
      </c>
      <c r="G415" s="833" t="s">
        <v>2842</v>
      </c>
      <c r="H415" s="833" t="s">
        <v>587</v>
      </c>
      <c r="I415" s="833" t="s">
        <v>2843</v>
      </c>
      <c r="J415" s="833" t="s">
        <v>2844</v>
      </c>
      <c r="K415" s="833" t="s">
        <v>2845</v>
      </c>
      <c r="L415" s="836">
        <v>186.99</v>
      </c>
      <c r="M415" s="836">
        <v>373.98</v>
      </c>
      <c r="N415" s="833">
        <v>2</v>
      </c>
      <c r="O415" s="837">
        <v>2</v>
      </c>
      <c r="P415" s="836">
        <v>186.99</v>
      </c>
      <c r="Q415" s="838">
        <v>0.5</v>
      </c>
      <c r="R415" s="833">
        <v>1</v>
      </c>
      <c r="S415" s="838">
        <v>0.5</v>
      </c>
      <c r="T415" s="837">
        <v>1</v>
      </c>
      <c r="U415" s="839">
        <v>0.5</v>
      </c>
    </row>
    <row r="416" spans="1:21" ht="14.45" customHeight="1" x14ac:dyDescent="0.2">
      <c r="A416" s="832">
        <v>50</v>
      </c>
      <c r="B416" s="833" t="s">
        <v>2196</v>
      </c>
      <c r="C416" s="833" t="s">
        <v>2202</v>
      </c>
      <c r="D416" s="834" t="s">
        <v>3340</v>
      </c>
      <c r="E416" s="835" t="s">
        <v>2217</v>
      </c>
      <c r="F416" s="833" t="s">
        <v>2197</v>
      </c>
      <c r="G416" s="833" t="s">
        <v>2365</v>
      </c>
      <c r="H416" s="833" t="s">
        <v>587</v>
      </c>
      <c r="I416" s="833" t="s">
        <v>2366</v>
      </c>
      <c r="J416" s="833" t="s">
        <v>719</v>
      </c>
      <c r="K416" s="833" t="s">
        <v>2367</v>
      </c>
      <c r="L416" s="836">
        <v>0</v>
      </c>
      <c r="M416" s="836">
        <v>0</v>
      </c>
      <c r="N416" s="833">
        <v>6</v>
      </c>
      <c r="O416" s="837">
        <v>2.5</v>
      </c>
      <c r="P416" s="836">
        <v>0</v>
      </c>
      <c r="Q416" s="838"/>
      <c r="R416" s="833">
        <v>4</v>
      </c>
      <c r="S416" s="838">
        <v>0.66666666666666663</v>
      </c>
      <c r="T416" s="837">
        <v>2</v>
      </c>
      <c r="U416" s="839">
        <v>0.8</v>
      </c>
    </row>
    <row r="417" spans="1:21" ht="14.45" customHeight="1" x14ac:dyDescent="0.2">
      <c r="A417" s="832">
        <v>50</v>
      </c>
      <c r="B417" s="833" t="s">
        <v>2196</v>
      </c>
      <c r="C417" s="833" t="s">
        <v>2202</v>
      </c>
      <c r="D417" s="834" t="s">
        <v>3340</v>
      </c>
      <c r="E417" s="835" t="s">
        <v>2217</v>
      </c>
      <c r="F417" s="833" t="s">
        <v>2197</v>
      </c>
      <c r="G417" s="833" t="s">
        <v>2846</v>
      </c>
      <c r="H417" s="833" t="s">
        <v>587</v>
      </c>
      <c r="I417" s="833" t="s">
        <v>2847</v>
      </c>
      <c r="J417" s="833" t="s">
        <v>736</v>
      </c>
      <c r="K417" s="833" t="s">
        <v>2848</v>
      </c>
      <c r="L417" s="836">
        <v>1539.57</v>
      </c>
      <c r="M417" s="836">
        <v>1539.57</v>
      </c>
      <c r="N417" s="833">
        <v>1</v>
      </c>
      <c r="O417" s="837">
        <v>1</v>
      </c>
      <c r="P417" s="836"/>
      <c r="Q417" s="838">
        <v>0</v>
      </c>
      <c r="R417" s="833"/>
      <c r="S417" s="838">
        <v>0</v>
      </c>
      <c r="T417" s="837"/>
      <c r="U417" s="839">
        <v>0</v>
      </c>
    </row>
    <row r="418" spans="1:21" ht="14.45" customHeight="1" x14ac:dyDescent="0.2">
      <c r="A418" s="832">
        <v>50</v>
      </c>
      <c r="B418" s="833" t="s">
        <v>2196</v>
      </c>
      <c r="C418" s="833" t="s">
        <v>2202</v>
      </c>
      <c r="D418" s="834" t="s">
        <v>3340</v>
      </c>
      <c r="E418" s="835" t="s">
        <v>2217</v>
      </c>
      <c r="F418" s="833" t="s">
        <v>2197</v>
      </c>
      <c r="G418" s="833" t="s">
        <v>2849</v>
      </c>
      <c r="H418" s="833" t="s">
        <v>587</v>
      </c>
      <c r="I418" s="833" t="s">
        <v>2850</v>
      </c>
      <c r="J418" s="833" t="s">
        <v>2851</v>
      </c>
      <c r="K418" s="833" t="s">
        <v>2041</v>
      </c>
      <c r="L418" s="836">
        <v>63.11</v>
      </c>
      <c r="M418" s="836">
        <v>189.32999999999998</v>
      </c>
      <c r="N418" s="833">
        <v>3</v>
      </c>
      <c r="O418" s="837">
        <v>1</v>
      </c>
      <c r="P418" s="836">
        <v>189.32999999999998</v>
      </c>
      <c r="Q418" s="838">
        <v>1</v>
      </c>
      <c r="R418" s="833">
        <v>3</v>
      </c>
      <c r="S418" s="838">
        <v>1</v>
      </c>
      <c r="T418" s="837">
        <v>1</v>
      </c>
      <c r="U418" s="839">
        <v>1</v>
      </c>
    </row>
    <row r="419" spans="1:21" ht="14.45" customHeight="1" x14ac:dyDescent="0.2">
      <c r="A419" s="832">
        <v>50</v>
      </c>
      <c r="B419" s="833" t="s">
        <v>2196</v>
      </c>
      <c r="C419" s="833" t="s">
        <v>2202</v>
      </c>
      <c r="D419" s="834" t="s">
        <v>3340</v>
      </c>
      <c r="E419" s="835" t="s">
        <v>2217</v>
      </c>
      <c r="F419" s="833" t="s">
        <v>2197</v>
      </c>
      <c r="G419" s="833" t="s">
        <v>2646</v>
      </c>
      <c r="H419" s="833" t="s">
        <v>587</v>
      </c>
      <c r="I419" s="833" t="s">
        <v>2852</v>
      </c>
      <c r="J419" s="833" t="s">
        <v>2853</v>
      </c>
      <c r="K419" s="833" t="s">
        <v>2090</v>
      </c>
      <c r="L419" s="836">
        <v>1992.86</v>
      </c>
      <c r="M419" s="836">
        <v>1992.86</v>
      </c>
      <c r="N419" s="833">
        <v>1</v>
      </c>
      <c r="O419" s="837">
        <v>1</v>
      </c>
      <c r="P419" s="836"/>
      <c r="Q419" s="838">
        <v>0</v>
      </c>
      <c r="R419" s="833"/>
      <c r="S419" s="838">
        <v>0</v>
      </c>
      <c r="T419" s="837"/>
      <c r="U419" s="839">
        <v>0</v>
      </c>
    </row>
    <row r="420" spans="1:21" ht="14.45" customHeight="1" x14ac:dyDescent="0.2">
      <c r="A420" s="832">
        <v>50</v>
      </c>
      <c r="B420" s="833" t="s">
        <v>2196</v>
      </c>
      <c r="C420" s="833" t="s">
        <v>2202</v>
      </c>
      <c r="D420" s="834" t="s">
        <v>3340</v>
      </c>
      <c r="E420" s="835" t="s">
        <v>2217</v>
      </c>
      <c r="F420" s="833" t="s">
        <v>2197</v>
      </c>
      <c r="G420" s="833" t="s">
        <v>2854</v>
      </c>
      <c r="H420" s="833" t="s">
        <v>587</v>
      </c>
      <c r="I420" s="833" t="s">
        <v>2855</v>
      </c>
      <c r="J420" s="833" t="s">
        <v>2856</v>
      </c>
      <c r="K420" s="833" t="s">
        <v>2857</v>
      </c>
      <c r="L420" s="836">
        <v>27.75</v>
      </c>
      <c r="M420" s="836">
        <v>55.5</v>
      </c>
      <c r="N420" s="833">
        <v>2</v>
      </c>
      <c r="O420" s="837">
        <v>1</v>
      </c>
      <c r="P420" s="836"/>
      <c r="Q420" s="838">
        <v>0</v>
      </c>
      <c r="R420" s="833"/>
      <c r="S420" s="838">
        <v>0</v>
      </c>
      <c r="T420" s="837"/>
      <c r="U420" s="839">
        <v>0</v>
      </c>
    </row>
    <row r="421" spans="1:21" ht="14.45" customHeight="1" x14ac:dyDescent="0.2">
      <c r="A421" s="832">
        <v>50</v>
      </c>
      <c r="B421" s="833" t="s">
        <v>2196</v>
      </c>
      <c r="C421" s="833" t="s">
        <v>2202</v>
      </c>
      <c r="D421" s="834" t="s">
        <v>3340</v>
      </c>
      <c r="E421" s="835" t="s">
        <v>2217</v>
      </c>
      <c r="F421" s="833" t="s">
        <v>2197</v>
      </c>
      <c r="G421" s="833" t="s">
        <v>2858</v>
      </c>
      <c r="H421" s="833" t="s">
        <v>587</v>
      </c>
      <c r="I421" s="833" t="s">
        <v>2859</v>
      </c>
      <c r="J421" s="833" t="s">
        <v>2860</v>
      </c>
      <c r="K421" s="833" t="s">
        <v>2861</v>
      </c>
      <c r="L421" s="836">
        <v>15.55</v>
      </c>
      <c r="M421" s="836">
        <v>46.650000000000006</v>
      </c>
      <c r="N421" s="833">
        <v>3</v>
      </c>
      <c r="O421" s="837">
        <v>0.5</v>
      </c>
      <c r="P421" s="836">
        <v>46.650000000000006</v>
      </c>
      <c r="Q421" s="838">
        <v>1</v>
      </c>
      <c r="R421" s="833">
        <v>3</v>
      </c>
      <c r="S421" s="838">
        <v>1</v>
      </c>
      <c r="T421" s="837">
        <v>0.5</v>
      </c>
      <c r="U421" s="839">
        <v>1</v>
      </c>
    </row>
    <row r="422" spans="1:21" ht="14.45" customHeight="1" x14ac:dyDescent="0.2">
      <c r="A422" s="832">
        <v>50</v>
      </c>
      <c r="B422" s="833" t="s">
        <v>2196</v>
      </c>
      <c r="C422" s="833" t="s">
        <v>2202</v>
      </c>
      <c r="D422" s="834" t="s">
        <v>3340</v>
      </c>
      <c r="E422" s="835" t="s">
        <v>2217</v>
      </c>
      <c r="F422" s="833" t="s">
        <v>2197</v>
      </c>
      <c r="G422" s="833" t="s">
        <v>2368</v>
      </c>
      <c r="H422" s="833" t="s">
        <v>587</v>
      </c>
      <c r="I422" s="833" t="s">
        <v>2862</v>
      </c>
      <c r="J422" s="833" t="s">
        <v>2863</v>
      </c>
      <c r="K422" s="833" t="s">
        <v>2864</v>
      </c>
      <c r="L422" s="836">
        <v>621.88</v>
      </c>
      <c r="M422" s="836">
        <v>621.88</v>
      </c>
      <c r="N422" s="833">
        <v>1</v>
      </c>
      <c r="O422" s="837">
        <v>0.5</v>
      </c>
      <c r="P422" s="836">
        <v>621.88</v>
      </c>
      <c r="Q422" s="838">
        <v>1</v>
      </c>
      <c r="R422" s="833">
        <v>1</v>
      </c>
      <c r="S422" s="838">
        <v>1</v>
      </c>
      <c r="T422" s="837">
        <v>0.5</v>
      </c>
      <c r="U422" s="839">
        <v>1</v>
      </c>
    </row>
    <row r="423" spans="1:21" ht="14.45" customHeight="1" x14ac:dyDescent="0.2">
      <c r="A423" s="832">
        <v>50</v>
      </c>
      <c r="B423" s="833" t="s">
        <v>2196</v>
      </c>
      <c r="C423" s="833" t="s">
        <v>2202</v>
      </c>
      <c r="D423" s="834" t="s">
        <v>3340</v>
      </c>
      <c r="E423" s="835" t="s">
        <v>2217</v>
      </c>
      <c r="F423" s="833" t="s">
        <v>2197</v>
      </c>
      <c r="G423" s="833" t="s">
        <v>2372</v>
      </c>
      <c r="H423" s="833" t="s">
        <v>625</v>
      </c>
      <c r="I423" s="833" t="s">
        <v>1801</v>
      </c>
      <c r="J423" s="833" t="s">
        <v>851</v>
      </c>
      <c r="K423" s="833" t="s">
        <v>1802</v>
      </c>
      <c r="L423" s="836">
        <v>42.51</v>
      </c>
      <c r="M423" s="836">
        <v>212.54999999999998</v>
      </c>
      <c r="N423" s="833">
        <v>5</v>
      </c>
      <c r="O423" s="837">
        <v>3.5</v>
      </c>
      <c r="P423" s="836">
        <v>170.04</v>
      </c>
      <c r="Q423" s="838">
        <v>0.8</v>
      </c>
      <c r="R423" s="833">
        <v>4</v>
      </c>
      <c r="S423" s="838">
        <v>0.8</v>
      </c>
      <c r="T423" s="837">
        <v>3</v>
      </c>
      <c r="U423" s="839">
        <v>0.8571428571428571</v>
      </c>
    </row>
    <row r="424" spans="1:21" ht="14.45" customHeight="1" x14ac:dyDescent="0.2">
      <c r="A424" s="832">
        <v>50</v>
      </c>
      <c r="B424" s="833" t="s">
        <v>2196</v>
      </c>
      <c r="C424" s="833" t="s">
        <v>2202</v>
      </c>
      <c r="D424" s="834" t="s">
        <v>3340</v>
      </c>
      <c r="E424" s="835" t="s">
        <v>2217</v>
      </c>
      <c r="F424" s="833" t="s">
        <v>2197</v>
      </c>
      <c r="G424" s="833" t="s">
        <v>2372</v>
      </c>
      <c r="H424" s="833" t="s">
        <v>625</v>
      </c>
      <c r="I424" s="833" t="s">
        <v>1803</v>
      </c>
      <c r="J424" s="833" t="s">
        <v>851</v>
      </c>
      <c r="K424" s="833" t="s">
        <v>1804</v>
      </c>
      <c r="L424" s="836">
        <v>85.02</v>
      </c>
      <c r="M424" s="836">
        <v>340.08</v>
      </c>
      <c r="N424" s="833">
        <v>4</v>
      </c>
      <c r="O424" s="837">
        <v>2</v>
      </c>
      <c r="P424" s="836">
        <v>170.04</v>
      </c>
      <c r="Q424" s="838">
        <v>0.5</v>
      </c>
      <c r="R424" s="833">
        <v>2</v>
      </c>
      <c r="S424" s="838">
        <v>0.5</v>
      </c>
      <c r="T424" s="837">
        <v>1</v>
      </c>
      <c r="U424" s="839">
        <v>0.5</v>
      </c>
    </row>
    <row r="425" spans="1:21" ht="14.45" customHeight="1" x14ac:dyDescent="0.2">
      <c r="A425" s="832">
        <v>50</v>
      </c>
      <c r="B425" s="833" t="s">
        <v>2196</v>
      </c>
      <c r="C425" s="833" t="s">
        <v>2202</v>
      </c>
      <c r="D425" s="834" t="s">
        <v>3340</v>
      </c>
      <c r="E425" s="835" t="s">
        <v>2217</v>
      </c>
      <c r="F425" s="833" t="s">
        <v>2197</v>
      </c>
      <c r="G425" s="833" t="s">
        <v>2372</v>
      </c>
      <c r="H425" s="833" t="s">
        <v>587</v>
      </c>
      <c r="I425" s="833" t="s">
        <v>2574</v>
      </c>
      <c r="J425" s="833" t="s">
        <v>2575</v>
      </c>
      <c r="K425" s="833" t="s">
        <v>1802</v>
      </c>
      <c r="L425" s="836">
        <v>42.51</v>
      </c>
      <c r="M425" s="836">
        <v>170.04</v>
      </c>
      <c r="N425" s="833">
        <v>4</v>
      </c>
      <c r="O425" s="837">
        <v>1.5</v>
      </c>
      <c r="P425" s="836"/>
      <c r="Q425" s="838">
        <v>0</v>
      </c>
      <c r="R425" s="833"/>
      <c r="S425" s="838">
        <v>0</v>
      </c>
      <c r="T425" s="837"/>
      <c r="U425" s="839">
        <v>0</v>
      </c>
    </row>
    <row r="426" spans="1:21" ht="14.45" customHeight="1" x14ac:dyDescent="0.2">
      <c r="A426" s="832">
        <v>50</v>
      </c>
      <c r="B426" s="833" t="s">
        <v>2196</v>
      </c>
      <c r="C426" s="833" t="s">
        <v>2202</v>
      </c>
      <c r="D426" s="834" t="s">
        <v>3340</v>
      </c>
      <c r="E426" s="835" t="s">
        <v>2217</v>
      </c>
      <c r="F426" s="833" t="s">
        <v>2197</v>
      </c>
      <c r="G426" s="833" t="s">
        <v>2373</v>
      </c>
      <c r="H426" s="833" t="s">
        <v>625</v>
      </c>
      <c r="I426" s="833" t="s">
        <v>2374</v>
      </c>
      <c r="J426" s="833" t="s">
        <v>1749</v>
      </c>
      <c r="K426" s="833" t="s">
        <v>2375</v>
      </c>
      <c r="L426" s="836">
        <v>20.83</v>
      </c>
      <c r="M426" s="836">
        <v>20.83</v>
      </c>
      <c r="N426" s="833">
        <v>1</v>
      </c>
      <c r="O426" s="837">
        <v>1</v>
      </c>
      <c r="P426" s="836">
        <v>20.83</v>
      </c>
      <c r="Q426" s="838">
        <v>1</v>
      </c>
      <c r="R426" s="833">
        <v>1</v>
      </c>
      <c r="S426" s="838">
        <v>1</v>
      </c>
      <c r="T426" s="837">
        <v>1</v>
      </c>
      <c r="U426" s="839">
        <v>1</v>
      </c>
    </row>
    <row r="427" spans="1:21" ht="14.45" customHeight="1" x14ac:dyDescent="0.2">
      <c r="A427" s="832">
        <v>50</v>
      </c>
      <c r="B427" s="833" t="s">
        <v>2196</v>
      </c>
      <c r="C427" s="833" t="s">
        <v>2202</v>
      </c>
      <c r="D427" s="834" t="s">
        <v>3340</v>
      </c>
      <c r="E427" s="835" t="s">
        <v>2217</v>
      </c>
      <c r="F427" s="833" t="s">
        <v>2197</v>
      </c>
      <c r="G427" s="833" t="s">
        <v>2865</v>
      </c>
      <c r="H427" s="833" t="s">
        <v>587</v>
      </c>
      <c r="I427" s="833" t="s">
        <v>2866</v>
      </c>
      <c r="J427" s="833" t="s">
        <v>2867</v>
      </c>
      <c r="K427" s="833" t="s">
        <v>2868</v>
      </c>
      <c r="L427" s="836">
        <v>101.72</v>
      </c>
      <c r="M427" s="836">
        <v>203.44</v>
      </c>
      <c r="N427" s="833">
        <v>2</v>
      </c>
      <c r="O427" s="837">
        <v>1.5</v>
      </c>
      <c r="P427" s="836">
        <v>101.72</v>
      </c>
      <c r="Q427" s="838">
        <v>0.5</v>
      </c>
      <c r="R427" s="833">
        <v>1</v>
      </c>
      <c r="S427" s="838">
        <v>0.5</v>
      </c>
      <c r="T427" s="837">
        <v>0.5</v>
      </c>
      <c r="U427" s="839">
        <v>0.33333333333333331</v>
      </c>
    </row>
    <row r="428" spans="1:21" ht="14.45" customHeight="1" x14ac:dyDescent="0.2">
      <c r="A428" s="832">
        <v>50</v>
      </c>
      <c r="B428" s="833" t="s">
        <v>2196</v>
      </c>
      <c r="C428" s="833" t="s">
        <v>2202</v>
      </c>
      <c r="D428" s="834" t="s">
        <v>3340</v>
      </c>
      <c r="E428" s="835" t="s">
        <v>2217</v>
      </c>
      <c r="F428" s="833" t="s">
        <v>2197</v>
      </c>
      <c r="G428" s="833" t="s">
        <v>2280</v>
      </c>
      <c r="H428" s="833" t="s">
        <v>587</v>
      </c>
      <c r="I428" s="833" t="s">
        <v>2869</v>
      </c>
      <c r="J428" s="833" t="s">
        <v>2870</v>
      </c>
      <c r="K428" s="833" t="s">
        <v>2871</v>
      </c>
      <c r="L428" s="836">
        <v>0</v>
      </c>
      <c r="M428" s="836">
        <v>0</v>
      </c>
      <c r="N428" s="833">
        <v>2</v>
      </c>
      <c r="O428" s="837">
        <v>1</v>
      </c>
      <c r="P428" s="836"/>
      <c r="Q428" s="838"/>
      <c r="R428" s="833"/>
      <c r="S428" s="838">
        <v>0</v>
      </c>
      <c r="T428" s="837"/>
      <c r="U428" s="839">
        <v>0</v>
      </c>
    </row>
    <row r="429" spans="1:21" ht="14.45" customHeight="1" x14ac:dyDescent="0.2">
      <c r="A429" s="832">
        <v>50</v>
      </c>
      <c r="B429" s="833" t="s">
        <v>2196</v>
      </c>
      <c r="C429" s="833" t="s">
        <v>2202</v>
      </c>
      <c r="D429" s="834" t="s">
        <v>3340</v>
      </c>
      <c r="E429" s="835" t="s">
        <v>2217</v>
      </c>
      <c r="F429" s="833" t="s">
        <v>2197</v>
      </c>
      <c r="G429" s="833" t="s">
        <v>2664</v>
      </c>
      <c r="H429" s="833" t="s">
        <v>587</v>
      </c>
      <c r="I429" s="833" t="s">
        <v>2665</v>
      </c>
      <c r="J429" s="833" t="s">
        <v>927</v>
      </c>
      <c r="K429" s="833" t="s">
        <v>2666</v>
      </c>
      <c r="L429" s="836">
        <v>45.03</v>
      </c>
      <c r="M429" s="836">
        <v>45.03</v>
      </c>
      <c r="N429" s="833">
        <v>1</v>
      </c>
      <c r="O429" s="837">
        <v>1</v>
      </c>
      <c r="P429" s="836">
        <v>45.03</v>
      </c>
      <c r="Q429" s="838">
        <v>1</v>
      </c>
      <c r="R429" s="833">
        <v>1</v>
      </c>
      <c r="S429" s="838">
        <v>1</v>
      </c>
      <c r="T429" s="837">
        <v>1</v>
      </c>
      <c r="U429" s="839">
        <v>1</v>
      </c>
    </row>
    <row r="430" spans="1:21" ht="14.45" customHeight="1" x14ac:dyDescent="0.2">
      <c r="A430" s="832">
        <v>50</v>
      </c>
      <c r="B430" s="833" t="s">
        <v>2196</v>
      </c>
      <c r="C430" s="833" t="s">
        <v>2202</v>
      </c>
      <c r="D430" s="834" t="s">
        <v>3340</v>
      </c>
      <c r="E430" s="835" t="s">
        <v>2217</v>
      </c>
      <c r="F430" s="833" t="s">
        <v>2197</v>
      </c>
      <c r="G430" s="833" t="s">
        <v>2667</v>
      </c>
      <c r="H430" s="833" t="s">
        <v>587</v>
      </c>
      <c r="I430" s="833" t="s">
        <v>2668</v>
      </c>
      <c r="J430" s="833" t="s">
        <v>1156</v>
      </c>
      <c r="K430" s="833" t="s">
        <v>2669</v>
      </c>
      <c r="L430" s="836">
        <v>94.7</v>
      </c>
      <c r="M430" s="836">
        <v>189.4</v>
      </c>
      <c r="N430" s="833">
        <v>2</v>
      </c>
      <c r="O430" s="837">
        <v>0.5</v>
      </c>
      <c r="P430" s="836">
        <v>189.4</v>
      </c>
      <c r="Q430" s="838">
        <v>1</v>
      </c>
      <c r="R430" s="833">
        <v>2</v>
      </c>
      <c r="S430" s="838">
        <v>1</v>
      </c>
      <c r="T430" s="837">
        <v>0.5</v>
      </c>
      <c r="U430" s="839">
        <v>1</v>
      </c>
    </row>
    <row r="431" spans="1:21" ht="14.45" customHeight="1" x14ac:dyDescent="0.2">
      <c r="A431" s="832">
        <v>50</v>
      </c>
      <c r="B431" s="833" t="s">
        <v>2196</v>
      </c>
      <c r="C431" s="833" t="s">
        <v>2202</v>
      </c>
      <c r="D431" s="834" t="s">
        <v>3340</v>
      </c>
      <c r="E431" s="835" t="s">
        <v>2217</v>
      </c>
      <c r="F431" s="833" t="s">
        <v>2197</v>
      </c>
      <c r="G431" s="833" t="s">
        <v>2872</v>
      </c>
      <c r="H431" s="833" t="s">
        <v>587</v>
      </c>
      <c r="I431" s="833" t="s">
        <v>2873</v>
      </c>
      <c r="J431" s="833" t="s">
        <v>2874</v>
      </c>
      <c r="K431" s="833" t="s">
        <v>2875</v>
      </c>
      <c r="L431" s="836">
        <v>0</v>
      </c>
      <c r="M431" s="836">
        <v>0</v>
      </c>
      <c r="N431" s="833">
        <v>2</v>
      </c>
      <c r="O431" s="837">
        <v>1.5</v>
      </c>
      <c r="P431" s="836">
        <v>0</v>
      </c>
      <c r="Q431" s="838"/>
      <c r="R431" s="833">
        <v>2</v>
      </c>
      <c r="S431" s="838">
        <v>1</v>
      </c>
      <c r="T431" s="837">
        <v>1.5</v>
      </c>
      <c r="U431" s="839">
        <v>1</v>
      </c>
    </row>
    <row r="432" spans="1:21" ht="14.45" customHeight="1" x14ac:dyDescent="0.2">
      <c r="A432" s="832">
        <v>50</v>
      </c>
      <c r="B432" s="833" t="s">
        <v>2196</v>
      </c>
      <c r="C432" s="833" t="s">
        <v>2202</v>
      </c>
      <c r="D432" s="834" t="s">
        <v>3340</v>
      </c>
      <c r="E432" s="835" t="s">
        <v>2217</v>
      </c>
      <c r="F432" s="833" t="s">
        <v>2197</v>
      </c>
      <c r="G432" s="833" t="s">
        <v>2876</v>
      </c>
      <c r="H432" s="833" t="s">
        <v>587</v>
      </c>
      <c r="I432" s="833" t="s">
        <v>2877</v>
      </c>
      <c r="J432" s="833" t="s">
        <v>2878</v>
      </c>
      <c r="K432" s="833" t="s">
        <v>2879</v>
      </c>
      <c r="L432" s="836">
        <v>51.71</v>
      </c>
      <c r="M432" s="836">
        <v>51.71</v>
      </c>
      <c r="N432" s="833">
        <v>1</v>
      </c>
      <c r="O432" s="837">
        <v>0.5</v>
      </c>
      <c r="P432" s="836"/>
      <c r="Q432" s="838">
        <v>0</v>
      </c>
      <c r="R432" s="833"/>
      <c r="S432" s="838">
        <v>0</v>
      </c>
      <c r="T432" s="837"/>
      <c r="U432" s="839">
        <v>0</v>
      </c>
    </row>
    <row r="433" spans="1:21" ht="14.45" customHeight="1" x14ac:dyDescent="0.2">
      <c r="A433" s="832">
        <v>50</v>
      </c>
      <c r="B433" s="833" t="s">
        <v>2196</v>
      </c>
      <c r="C433" s="833" t="s">
        <v>2202</v>
      </c>
      <c r="D433" s="834" t="s">
        <v>3340</v>
      </c>
      <c r="E433" s="835" t="s">
        <v>2217</v>
      </c>
      <c r="F433" s="833" t="s">
        <v>2197</v>
      </c>
      <c r="G433" s="833" t="s">
        <v>2880</v>
      </c>
      <c r="H433" s="833" t="s">
        <v>587</v>
      </c>
      <c r="I433" s="833" t="s">
        <v>2881</v>
      </c>
      <c r="J433" s="833" t="s">
        <v>2882</v>
      </c>
      <c r="K433" s="833" t="s">
        <v>2883</v>
      </c>
      <c r="L433" s="836">
        <v>0</v>
      </c>
      <c r="M433" s="836">
        <v>0</v>
      </c>
      <c r="N433" s="833">
        <v>3</v>
      </c>
      <c r="O433" s="837">
        <v>1.5</v>
      </c>
      <c r="P433" s="836">
        <v>0</v>
      </c>
      <c r="Q433" s="838"/>
      <c r="R433" s="833">
        <v>1</v>
      </c>
      <c r="S433" s="838">
        <v>0.33333333333333331</v>
      </c>
      <c r="T433" s="837">
        <v>1</v>
      </c>
      <c r="U433" s="839">
        <v>0.66666666666666663</v>
      </c>
    </row>
    <row r="434" spans="1:21" ht="14.45" customHeight="1" x14ac:dyDescent="0.2">
      <c r="A434" s="832">
        <v>50</v>
      </c>
      <c r="B434" s="833" t="s">
        <v>2196</v>
      </c>
      <c r="C434" s="833" t="s">
        <v>2202</v>
      </c>
      <c r="D434" s="834" t="s">
        <v>3340</v>
      </c>
      <c r="E434" s="835" t="s">
        <v>2217</v>
      </c>
      <c r="F434" s="833" t="s">
        <v>2197</v>
      </c>
      <c r="G434" s="833" t="s">
        <v>2284</v>
      </c>
      <c r="H434" s="833" t="s">
        <v>625</v>
      </c>
      <c r="I434" s="833" t="s">
        <v>1773</v>
      </c>
      <c r="J434" s="833" t="s">
        <v>1774</v>
      </c>
      <c r="K434" s="833" t="s">
        <v>1775</v>
      </c>
      <c r="L434" s="836">
        <v>93.43</v>
      </c>
      <c r="M434" s="836">
        <v>467.15000000000003</v>
      </c>
      <c r="N434" s="833">
        <v>5</v>
      </c>
      <c r="O434" s="837">
        <v>2.5</v>
      </c>
      <c r="P434" s="836">
        <v>93.43</v>
      </c>
      <c r="Q434" s="838">
        <v>0.2</v>
      </c>
      <c r="R434" s="833">
        <v>1</v>
      </c>
      <c r="S434" s="838">
        <v>0.2</v>
      </c>
      <c r="T434" s="837">
        <v>0.5</v>
      </c>
      <c r="U434" s="839">
        <v>0.2</v>
      </c>
    </row>
    <row r="435" spans="1:21" ht="14.45" customHeight="1" x14ac:dyDescent="0.2">
      <c r="A435" s="832">
        <v>50</v>
      </c>
      <c r="B435" s="833" t="s">
        <v>2196</v>
      </c>
      <c r="C435" s="833" t="s">
        <v>2202</v>
      </c>
      <c r="D435" s="834" t="s">
        <v>3340</v>
      </c>
      <c r="E435" s="835" t="s">
        <v>2217</v>
      </c>
      <c r="F435" s="833" t="s">
        <v>2197</v>
      </c>
      <c r="G435" s="833" t="s">
        <v>2284</v>
      </c>
      <c r="H435" s="833" t="s">
        <v>625</v>
      </c>
      <c r="I435" s="833" t="s">
        <v>1776</v>
      </c>
      <c r="J435" s="833" t="s">
        <v>1774</v>
      </c>
      <c r="K435" s="833" t="s">
        <v>1777</v>
      </c>
      <c r="L435" s="836">
        <v>186.87</v>
      </c>
      <c r="M435" s="836">
        <v>2803.05</v>
      </c>
      <c r="N435" s="833">
        <v>15</v>
      </c>
      <c r="O435" s="837">
        <v>4.5</v>
      </c>
      <c r="P435" s="836">
        <v>2055.5700000000002</v>
      </c>
      <c r="Q435" s="838">
        <v>0.73333333333333339</v>
      </c>
      <c r="R435" s="833">
        <v>11</v>
      </c>
      <c r="S435" s="838">
        <v>0.73333333333333328</v>
      </c>
      <c r="T435" s="837">
        <v>3.5</v>
      </c>
      <c r="U435" s="839">
        <v>0.77777777777777779</v>
      </c>
    </row>
    <row r="436" spans="1:21" ht="14.45" customHeight="1" x14ac:dyDescent="0.2">
      <c r="A436" s="832">
        <v>50</v>
      </c>
      <c r="B436" s="833" t="s">
        <v>2196</v>
      </c>
      <c r="C436" s="833" t="s">
        <v>2202</v>
      </c>
      <c r="D436" s="834" t="s">
        <v>3340</v>
      </c>
      <c r="E436" s="835" t="s">
        <v>2217</v>
      </c>
      <c r="F436" s="833" t="s">
        <v>2197</v>
      </c>
      <c r="G436" s="833" t="s">
        <v>2884</v>
      </c>
      <c r="H436" s="833" t="s">
        <v>587</v>
      </c>
      <c r="I436" s="833" t="s">
        <v>2885</v>
      </c>
      <c r="J436" s="833" t="s">
        <v>1345</v>
      </c>
      <c r="K436" s="833" t="s">
        <v>2886</v>
      </c>
      <c r="L436" s="836">
        <v>73.989999999999995</v>
      </c>
      <c r="M436" s="836">
        <v>221.96999999999997</v>
      </c>
      <c r="N436" s="833">
        <v>3</v>
      </c>
      <c r="O436" s="837">
        <v>2</v>
      </c>
      <c r="P436" s="836">
        <v>221.96999999999997</v>
      </c>
      <c r="Q436" s="838">
        <v>1</v>
      </c>
      <c r="R436" s="833">
        <v>3</v>
      </c>
      <c r="S436" s="838">
        <v>1</v>
      </c>
      <c r="T436" s="837">
        <v>2</v>
      </c>
      <c r="U436" s="839">
        <v>1</v>
      </c>
    </row>
    <row r="437" spans="1:21" ht="14.45" customHeight="1" x14ac:dyDescent="0.2">
      <c r="A437" s="832">
        <v>50</v>
      </c>
      <c r="B437" s="833" t="s">
        <v>2196</v>
      </c>
      <c r="C437" s="833" t="s">
        <v>2202</v>
      </c>
      <c r="D437" s="834" t="s">
        <v>3340</v>
      </c>
      <c r="E437" s="835" t="s">
        <v>2217</v>
      </c>
      <c r="F437" s="833" t="s">
        <v>2197</v>
      </c>
      <c r="G437" s="833" t="s">
        <v>2253</v>
      </c>
      <c r="H437" s="833" t="s">
        <v>587</v>
      </c>
      <c r="I437" s="833" t="s">
        <v>2254</v>
      </c>
      <c r="J437" s="833" t="s">
        <v>741</v>
      </c>
      <c r="K437" s="833" t="s">
        <v>2255</v>
      </c>
      <c r="L437" s="836">
        <v>577.88</v>
      </c>
      <c r="M437" s="836">
        <v>1733.6399999999999</v>
      </c>
      <c r="N437" s="833">
        <v>3</v>
      </c>
      <c r="O437" s="837">
        <v>1</v>
      </c>
      <c r="P437" s="836">
        <v>1733.6399999999999</v>
      </c>
      <c r="Q437" s="838">
        <v>1</v>
      </c>
      <c r="R437" s="833">
        <v>3</v>
      </c>
      <c r="S437" s="838">
        <v>1</v>
      </c>
      <c r="T437" s="837">
        <v>1</v>
      </c>
      <c r="U437" s="839">
        <v>1</v>
      </c>
    </row>
    <row r="438" spans="1:21" ht="14.45" customHeight="1" x14ac:dyDescent="0.2">
      <c r="A438" s="832">
        <v>50</v>
      </c>
      <c r="B438" s="833" t="s">
        <v>2196</v>
      </c>
      <c r="C438" s="833" t="s">
        <v>2202</v>
      </c>
      <c r="D438" s="834" t="s">
        <v>3340</v>
      </c>
      <c r="E438" s="835" t="s">
        <v>2217</v>
      </c>
      <c r="F438" s="833" t="s">
        <v>2197</v>
      </c>
      <c r="G438" s="833" t="s">
        <v>2887</v>
      </c>
      <c r="H438" s="833" t="s">
        <v>587</v>
      </c>
      <c r="I438" s="833" t="s">
        <v>2888</v>
      </c>
      <c r="J438" s="833" t="s">
        <v>2889</v>
      </c>
      <c r="K438" s="833" t="s">
        <v>2890</v>
      </c>
      <c r="L438" s="836">
        <v>122.25</v>
      </c>
      <c r="M438" s="836">
        <v>122.25</v>
      </c>
      <c r="N438" s="833">
        <v>1</v>
      </c>
      <c r="O438" s="837">
        <v>0.5</v>
      </c>
      <c r="P438" s="836"/>
      <c r="Q438" s="838">
        <v>0</v>
      </c>
      <c r="R438" s="833"/>
      <c r="S438" s="838">
        <v>0</v>
      </c>
      <c r="T438" s="837"/>
      <c r="U438" s="839">
        <v>0</v>
      </c>
    </row>
    <row r="439" spans="1:21" ht="14.45" customHeight="1" x14ac:dyDescent="0.2">
      <c r="A439" s="832">
        <v>50</v>
      </c>
      <c r="B439" s="833" t="s">
        <v>2196</v>
      </c>
      <c r="C439" s="833" t="s">
        <v>2202</v>
      </c>
      <c r="D439" s="834" t="s">
        <v>3340</v>
      </c>
      <c r="E439" s="835" t="s">
        <v>2217</v>
      </c>
      <c r="F439" s="833" t="s">
        <v>2197</v>
      </c>
      <c r="G439" s="833" t="s">
        <v>2225</v>
      </c>
      <c r="H439" s="833" t="s">
        <v>587</v>
      </c>
      <c r="I439" s="833" t="s">
        <v>2404</v>
      </c>
      <c r="J439" s="833" t="s">
        <v>658</v>
      </c>
      <c r="K439" s="833" t="s">
        <v>2405</v>
      </c>
      <c r="L439" s="836">
        <v>31.65</v>
      </c>
      <c r="M439" s="836">
        <v>126.6</v>
      </c>
      <c r="N439" s="833">
        <v>4</v>
      </c>
      <c r="O439" s="837">
        <v>1</v>
      </c>
      <c r="P439" s="836"/>
      <c r="Q439" s="838">
        <v>0</v>
      </c>
      <c r="R439" s="833"/>
      <c r="S439" s="838">
        <v>0</v>
      </c>
      <c r="T439" s="837"/>
      <c r="U439" s="839">
        <v>0</v>
      </c>
    </row>
    <row r="440" spans="1:21" ht="14.45" customHeight="1" x14ac:dyDescent="0.2">
      <c r="A440" s="832">
        <v>50</v>
      </c>
      <c r="B440" s="833" t="s">
        <v>2196</v>
      </c>
      <c r="C440" s="833" t="s">
        <v>2202</v>
      </c>
      <c r="D440" s="834" t="s">
        <v>3340</v>
      </c>
      <c r="E440" s="835" t="s">
        <v>2217</v>
      </c>
      <c r="F440" s="833" t="s">
        <v>2197</v>
      </c>
      <c r="G440" s="833" t="s">
        <v>2225</v>
      </c>
      <c r="H440" s="833" t="s">
        <v>587</v>
      </c>
      <c r="I440" s="833" t="s">
        <v>2406</v>
      </c>
      <c r="J440" s="833" t="s">
        <v>2407</v>
      </c>
      <c r="K440" s="833" t="s">
        <v>2408</v>
      </c>
      <c r="L440" s="836">
        <v>26.37</v>
      </c>
      <c r="M440" s="836">
        <v>26.37</v>
      </c>
      <c r="N440" s="833">
        <v>1</v>
      </c>
      <c r="O440" s="837">
        <v>0.5</v>
      </c>
      <c r="P440" s="836"/>
      <c r="Q440" s="838">
        <v>0</v>
      </c>
      <c r="R440" s="833"/>
      <c r="S440" s="838">
        <v>0</v>
      </c>
      <c r="T440" s="837"/>
      <c r="U440" s="839">
        <v>0</v>
      </c>
    </row>
    <row r="441" spans="1:21" ht="14.45" customHeight="1" x14ac:dyDescent="0.2">
      <c r="A441" s="832">
        <v>50</v>
      </c>
      <c r="B441" s="833" t="s">
        <v>2196</v>
      </c>
      <c r="C441" s="833" t="s">
        <v>2202</v>
      </c>
      <c r="D441" s="834" t="s">
        <v>3340</v>
      </c>
      <c r="E441" s="835" t="s">
        <v>2217</v>
      </c>
      <c r="F441" s="833" t="s">
        <v>2197</v>
      </c>
      <c r="G441" s="833" t="s">
        <v>2225</v>
      </c>
      <c r="H441" s="833" t="s">
        <v>587</v>
      </c>
      <c r="I441" s="833" t="s">
        <v>2409</v>
      </c>
      <c r="J441" s="833" t="s">
        <v>2407</v>
      </c>
      <c r="K441" s="833" t="s">
        <v>2410</v>
      </c>
      <c r="L441" s="836">
        <v>52.75</v>
      </c>
      <c r="M441" s="836">
        <v>844</v>
      </c>
      <c r="N441" s="833">
        <v>16</v>
      </c>
      <c r="O441" s="837">
        <v>8.5</v>
      </c>
      <c r="P441" s="836">
        <v>527.5</v>
      </c>
      <c r="Q441" s="838">
        <v>0.625</v>
      </c>
      <c r="R441" s="833">
        <v>10</v>
      </c>
      <c r="S441" s="838">
        <v>0.625</v>
      </c>
      <c r="T441" s="837">
        <v>5.5</v>
      </c>
      <c r="U441" s="839">
        <v>0.6470588235294118</v>
      </c>
    </row>
    <row r="442" spans="1:21" ht="14.45" customHeight="1" x14ac:dyDescent="0.2">
      <c r="A442" s="832">
        <v>50</v>
      </c>
      <c r="B442" s="833" t="s">
        <v>2196</v>
      </c>
      <c r="C442" s="833" t="s">
        <v>2202</v>
      </c>
      <c r="D442" s="834" t="s">
        <v>3340</v>
      </c>
      <c r="E442" s="835" t="s">
        <v>2217</v>
      </c>
      <c r="F442" s="833" t="s">
        <v>2197</v>
      </c>
      <c r="G442" s="833" t="s">
        <v>2225</v>
      </c>
      <c r="H442" s="833" t="s">
        <v>587</v>
      </c>
      <c r="I442" s="833" t="s">
        <v>2226</v>
      </c>
      <c r="J442" s="833" t="s">
        <v>658</v>
      </c>
      <c r="K442" s="833" t="s">
        <v>2227</v>
      </c>
      <c r="L442" s="836">
        <v>10.55</v>
      </c>
      <c r="M442" s="836">
        <v>31.650000000000002</v>
      </c>
      <c r="N442" s="833">
        <v>3</v>
      </c>
      <c r="O442" s="837">
        <v>1.5</v>
      </c>
      <c r="P442" s="836"/>
      <c r="Q442" s="838">
        <v>0</v>
      </c>
      <c r="R442" s="833"/>
      <c r="S442" s="838">
        <v>0</v>
      </c>
      <c r="T442" s="837"/>
      <c r="U442" s="839">
        <v>0</v>
      </c>
    </row>
    <row r="443" spans="1:21" ht="14.45" customHeight="1" x14ac:dyDescent="0.2">
      <c r="A443" s="832">
        <v>50</v>
      </c>
      <c r="B443" s="833" t="s">
        <v>2196</v>
      </c>
      <c r="C443" s="833" t="s">
        <v>2202</v>
      </c>
      <c r="D443" s="834" t="s">
        <v>3340</v>
      </c>
      <c r="E443" s="835" t="s">
        <v>2217</v>
      </c>
      <c r="F443" s="833" t="s">
        <v>2197</v>
      </c>
      <c r="G443" s="833" t="s">
        <v>2225</v>
      </c>
      <c r="H443" s="833" t="s">
        <v>587</v>
      </c>
      <c r="I443" s="833" t="s">
        <v>2585</v>
      </c>
      <c r="J443" s="833" t="s">
        <v>2416</v>
      </c>
      <c r="K443" s="833" t="s">
        <v>2586</v>
      </c>
      <c r="L443" s="836">
        <v>52.75</v>
      </c>
      <c r="M443" s="836">
        <v>844</v>
      </c>
      <c r="N443" s="833">
        <v>16</v>
      </c>
      <c r="O443" s="837">
        <v>9</v>
      </c>
      <c r="P443" s="836">
        <v>580.25</v>
      </c>
      <c r="Q443" s="838">
        <v>0.6875</v>
      </c>
      <c r="R443" s="833">
        <v>11</v>
      </c>
      <c r="S443" s="838">
        <v>0.6875</v>
      </c>
      <c r="T443" s="837">
        <v>6</v>
      </c>
      <c r="U443" s="839">
        <v>0.66666666666666663</v>
      </c>
    </row>
    <row r="444" spans="1:21" ht="14.45" customHeight="1" x14ac:dyDescent="0.2">
      <c r="A444" s="832">
        <v>50</v>
      </c>
      <c r="B444" s="833" t="s">
        <v>2196</v>
      </c>
      <c r="C444" s="833" t="s">
        <v>2202</v>
      </c>
      <c r="D444" s="834" t="s">
        <v>3340</v>
      </c>
      <c r="E444" s="835" t="s">
        <v>2217</v>
      </c>
      <c r="F444" s="833" t="s">
        <v>2197</v>
      </c>
      <c r="G444" s="833" t="s">
        <v>2225</v>
      </c>
      <c r="H444" s="833" t="s">
        <v>587</v>
      </c>
      <c r="I444" s="833" t="s">
        <v>2415</v>
      </c>
      <c r="J444" s="833" t="s">
        <v>2416</v>
      </c>
      <c r="K444" s="833" t="s">
        <v>2417</v>
      </c>
      <c r="L444" s="836">
        <v>31.65</v>
      </c>
      <c r="M444" s="836">
        <v>63.3</v>
      </c>
      <c r="N444" s="833">
        <v>2</v>
      </c>
      <c r="O444" s="837">
        <v>1</v>
      </c>
      <c r="P444" s="836">
        <v>63.3</v>
      </c>
      <c r="Q444" s="838">
        <v>1</v>
      </c>
      <c r="R444" s="833">
        <v>2</v>
      </c>
      <c r="S444" s="838">
        <v>1</v>
      </c>
      <c r="T444" s="837">
        <v>1</v>
      </c>
      <c r="U444" s="839">
        <v>1</v>
      </c>
    </row>
    <row r="445" spans="1:21" ht="14.45" customHeight="1" x14ac:dyDescent="0.2">
      <c r="A445" s="832">
        <v>50</v>
      </c>
      <c r="B445" s="833" t="s">
        <v>2196</v>
      </c>
      <c r="C445" s="833" t="s">
        <v>2202</v>
      </c>
      <c r="D445" s="834" t="s">
        <v>3340</v>
      </c>
      <c r="E445" s="835" t="s">
        <v>2217</v>
      </c>
      <c r="F445" s="833" t="s">
        <v>2197</v>
      </c>
      <c r="G445" s="833" t="s">
        <v>2225</v>
      </c>
      <c r="H445" s="833" t="s">
        <v>587</v>
      </c>
      <c r="I445" s="833" t="s">
        <v>2285</v>
      </c>
      <c r="J445" s="833" t="s">
        <v>658</v>
      </c>
      <c r="K445" s="833" t="s">
        <v>2286</v>
      </c>
      <c r="L445" s="836">
        <v>0</v>
      </c>
      <c r="M445" s="836">
        <v>0</v>
      </c>
      <c r="N445" s="833">
        <v>1</v>
      </c>
      <c r="O445" s="837">
        <v>1</v>
      </c>
      <c r="P445" s="836"/>
      <c r="Q445" s="838"/>
      <c r="R445" s="833"/>
      <c r="S445" s="838">
        <v>0</v>
      </c>
      <c r="T445" s="837"/>
      <c r="U445" s="839">
        <v>0</v>
      </c>
    </row>
    <row r="446" spans="1:21" ht="14.45" customHeight="1" x14ac:dyDescent="0.2">
      <c r="A446" s="832">
        <v>50</v>
      </c>
      <c r="B446" s="833" t="s">
        <v>2196</v>
      </c>
      <c r="C446" s="833" t="s">
        <v>2202</v>
      </c>
      <c r="D446" s="834" t="s">
        <v>3340</v>
      </c>
      <c r="E446" s="835" t="s">
        <v>2217</v>
      </c>
      <c r="F446" s="833" t="s">
        <v>2197</v>
      </c>
      <c r="G446" s="833" t="s">
        <v>2225</v>
      </c>
      <c r="H446" s="833" t="s">
        <v>587</v>
      </c>
      <c r="I446" s="833" t="s">
        <v>2891</v>
      </c>
      <c r="J446" s="833" t="s">
        <v>658</v>
      </c>
      <c r="K446" s="833" t="s">
        <v>2405</v>
      </c>
      <c r="L446" s="836">
        <v>31.65</v>
      </c>
      <c r="M446" s="836">
        <v>63.3</v>
      </c>
      <c r="N446" s="833">
        <v>2</v>
      </c>
      <c r="O446" s="837">
        <v>0.5</v>
      </c>
      <c r="P446" s="836">
        <v>63.3</v>
      </c>
      <c r="Q446" s="838">
        <v>1</v>
      </c>
      <c r="R446" s="833">
        <v>2</v>
      </c>
      <c r="S446" s="838">
        <v>1</v>
      </c>
      <c r="T446" s="837">
        <v>0.5</v>
      </c>
      <c r="U446" s="839">
        <v>1</v>
      </c>
    </row>
    <row r="447" spans="1:21" ht="14.45" customHeight="1" x14ac:dyDescent="0.2">
      <c r="A447" s="832">
        <v>50</v>
      </c>
      <c r="B447" s="833" t="s">
        <v>2196</v>
      </c>
      <c r="C447" s="833" t="s">
        <v>2202</v>
      </c>
      <c r="D447" s="834" t="s">
        <v>3340</v>
      </c>
      <c r="E447" s="835" t="s">
        <v>2217</v>
      </c>
      <c r="F447" s="833" t="s">
        <v>2197</v>
      </c>
      <c r="G447" s="833" t="s">
        <v>2892</v>
      </c>
      <c r="H447" s="833" t="s">
        <v>587</v>
      </c>
      <c r="I447" s="833" t="s">
        <v>2893</v>
      </c>
      <c r="J447" s="833" t="s">
        <v>2894</v>
      </c>
      <c r="K447" s="833" t="s">
        <v>2895</v>
      </c>
      <c r="L447" s="836">
        <v>23.49</v>
      </c>
      <c r="M447" s="836">
        <v>70.47</v>
      </c>
      <c r="N447" s="833">
        <v>3</v>
      </c>
      <c r="O447" s="837">
        <v>1</v>
      </c>
      <c r="P447" s="836"/>
      <c r="Q447" s="838">
        <v>0</v>
      </c>
      <c r="R447" s="833"/>
      <c r="S447" s="838">
        <v>0</v>
      </c>
      <c r="T447" s="837"/>
      <c r="U447" s="839">
        <v>0</v>
      </c>
    </row>
    <row r="448" spans="1:21" ht="14.45" customHeight="1" x14ac:dyDescent="0.2">
      <c r="A448" s="832">
        <v>50</v>
      </c>
      <c r="B448" s="833" t="s">
        <v>2196</v>
      </c>
      <c r="C448" s="833" t="s">
        <v>2202</v>
      </c>
      <c r="D448" s="834" t="s">
        <v>3340</v>
      </c>
      <c r="E448" s="835" t="s">
        <v>2217</v>
      </c>
      <c r="F448" s="833" t="s">
        <v>2197</v>
      </c>
      <c r="G448" s="833" t="s">
        <v>2896</v>
      </c>
      <c r="H448" s="833" t="s">
        <v>587</v>
      </c>
      <c r="I448" s="833" t="s">
        <v>2897</v>
      </c>
      <c r="J448" s="833" t="s">
        <v>1498</v>
      </c>
      <c r="K448" s="833" t="s">
        <v>2898</v>
      </c>
      <c r="L448" s="836">
        <v>760.22</v>
      </c>
      <c r="M448" s="836">
        <v>1520.44</v>
      </c>
      <c r="N448" s="833">
        <v>2</v>
      </c>
      <c r="O448" s="837">
        <v>0.5</v>
      </c>
      <c r="P448" s="836">
        <v>1520.44</v>
      </c>
      <c r="Q448" s="838">
        <v>1</v>
      </c>
      <c r="R448" s="833">
        <v>2</v>
      </c>
      <c r="S448" s="838">
        <v>1</v>
      </c>
      <c r="T448" s="837">
        <v>0.5</v>
      </c>
      <c r="U448" s="839">
        <v>1</v>
      </c>
    </row>
    <row r="449" spans="1:21" ht="14.45" customHeight="1" x14ac:dyDescent="0.2">
      <c r="A449" s="832">
        <v>50</v>
      </c>
      <c r="B449" s="833" t="s">
        <v>2196</v>
      </c>
      <c r="C449" s="833" t="s">
        <v>2202</v>
      </c>
      <c r="D449" s="834" t="s">
        <v>3340</v>
      </c>
      <c r="E449" s="835" t="s">
        <v>2217</v>
      </c>
      <c r="F449" s="833" t="s">
        <v>2197</v>
      </c>
      <c r="G449" s="833" t="s">
        <v>2899</v>
      </c>
      <c r="H449" s="833" t="s">
        <v>587</v>
      </c>
      <c r="I449" s="833" t="s">
        <v>2900</v>
      </c>
      <c r="J449" s="833" t="s">
        <v>2901</v>
      </c>
      <c r="K449" s="833" t="s">
        <v>2902</v>
      </c>
      <c r="L449" s="836">
        <v>64.5</v>
      </c>
      <c r="M449" s="836">
        <v>129</v>
      </c>
      <c r="N449" s="833">
        <v>2</v>
      </c>
      <c r="O449" s="837">
        <v>1</v>
      </c>
      <c r="P449" s="836">
        <v>129</v>
      </c>
      <c r="Q449" s="838">
        <v>1</v>
      </c>
      <c r="R449" s="833">
        <v>2</v>
      </c>
      <c r="S449" s="838">
        <v>1</v>
      </c>
      <c r="T449" s="837">
        <v>1</v>
      </c>
      <c r="U449" s="839">
        <v>1</v>
      </c>
    </row>
    <row r="450" spans="1:21" ht="14.45" customHeight="1" x14ac:dyDescent="0.2">
      <c r="A450" s="832">
        <v>50</v>
      </c>
      <c r="B450" s="833" t="s">
        <v>2196</v>
      </c>
      <c r="C450" s="833" t="s">
        <v>2202</v>
      </c>
      <c r="D450" s="834" t="s">
        <v>3340</v>
      </c>
      <c r="E450" s="835" t="s">
        <v>2217</v>
      </c>
      <c r="F450" s="833" t="s">
        <v>2197</v>
      </c>
      <c r="G450" s="833" t="s">
        <v>2903</v>
      </c>
      <c r="H450" s="833" t="s">
        <v>587</v>
      </c>
      <c r="I450" s="833" t="s">
        <v>2904</v>
      </c>
      <c r="J450" s="833" t="s">
        <v>2905</v>
      </c>
      <c r="K450" s="833" t="s">
        <v>2656</v>
      </c>
      <c r="L450" s="836">
        <v>0</v>
      </c>
      <c r="M450" s="836">
        <v>0</v>
      </c>
      <c r="N450" s="833">
        <v>2</v>
      </c>
      <c r="O450" s="837">
        <v>0.5</v>
      </c>
      <c r="P450" s="836"/>
      <c r="Q450" s="838"/>
      <c r="R450" s="833"/>
      <c r="S450" s="838">
        <v>0</v>
      </c>
      <c r="T450" s="837"/>
      <c r="U450" s="839">
        <v>0</v>
      </c>
    </row>
    <row r="451" spans="1:21" ht="14.45" customHeight="1" x14ac:dyDescent="0.2">
      <c r="A451" s="832">
        <v>50</v>
      </c>
      <c r="B451" s="833" t="s">
        <v>2196</v>
      </c>
      <c r="C451" s="833" t="s">
        <v>2202</v>
      </c>
      <c r="D451" s="834" t="s">
        <v>3340</v>
      </c>
      <c r="E451" s="835" t="s">
        <v>2217</v>
      </c>
      <c r="F451" s="833" t="s">
        <v>2197</v>
      </c>
      <c r="G451" s="833" t="s">
        <v>2422</v>
      </c>
      <c r="H451" s="833" t="s">
        <v>587</v>
      </c>
      <c r="I451" s="833" t="s">
        <v>2423</v>
      </c>
      <c r="J451" s="833" t="s">
        <v>2424</v>
      </c>
      <c r="K451" s="833" t="s">
        <v>2425</v>
      </c>
      <c r="L451" s="836">
        <v>58.77</v>
      </c>
      <c r="M451" s="836">
        <v>58.77</v>
      </c>
      <c r="N451" s="833">
        <v>1</v>
      </c>
      <c r="O451" s="837">
        <v>1</v>
      </c>
      <c r="P451" s="836"/>
      <c r="Q451" s="838">
        <v>0</v>
      </c>
      <c r="R451" s="833"/>
      <c r="S451" s="838">
        <v>0</v>
      </c>
      <c r="T451" s="837"/>
      <c r="U451" s="839">
        <v>0</v>
      </c>
    </row>
    <row r="452" spans="1:21" ht="14.45" customHeight="1" x14ac:dyDescent="0.2">
      <c r="A452" s="832">
        <v>50</v>
      </c>
      <c r="B452" s="833" t="s">
        <v>2196</v>
      </c>
      <c r="C452" s="833" t="s">
        <v>2202</v>
      </c>
      <c r="D452" s="834" t="s">
        <v>3340</v>
      </c>
      <c r="E452" s="835" t="s">
        <v>2217</v>
      </c>
      <c r="F452" s="833" t="s">
        <v>2197</v>
      </c>
      <c r="G452" s="833" t="s">
        <v>2422</v>
      </c>
      <c r="H452" s="833" t="s">
        <v>587</v>
      </c>
      <c r="I452" s="833" t="s">
        <v>2906</v>
      </c>
      <c r="J452" s="833" t="s">
        <v>2424</v>
      </c>
      <c r="K452" s="833" t="s">
        <v>2833</v>
      </c>
      <c r="L452" s="836">
        <v>176.32</v>
      </c>
      <c r="M452" s="836">
        <v>881.6</v>
      </c>
      <c r="N452" s="833">
        <v>5</v>
      </c>
      <c r="O452" s="837">
        <v>3.5</v>
      </c>
      <c r="P452" s="836">
        <v>528.96</v>
      </c>
      <c r="Q452" s="838">
        <v>0.6</v>
      </c>
      <c r="R452" s="833">
        <v>3</v>
      </c>
      <c r="S452" s="838">
        <v>0.6</v>
      </c>
      <c r="T452" s="837">
        <v>1.5</v>
      </c>
      <c r="U452" s="839">
        <v>0.42857142857142855</v>
      </c>
    </row>
    <row r="453" spans="1:21" ht="14.45" customHeight="1" x14ac:dyDescent="0.2">
      <c r="A453" s="832">
        <v>50</v>
      </c>
      <c r="B453" s="833" t="s">
        <v>2196</v>
      </c>
      <c r="C453" s="833" t="s">
        <v>2202</v>
      </c>
      <c r="D453" s="834" t="s">
        <v>3340</v>
      </c>
      <c r="E453" s="835" t="s">
        <v>2217</v>
      </c>
      <c r="F453" s="833" t="s">
        <v>2197</v>
      </c>
      <c r="G453" s="833" t="s">
        <v>2907</v>
      </c>
      <c r="H453" s="833" t="s">
        <v>587</v>
      </c>
      <c r="I453" s="833" t="s">
        <v>2908</v>
      </c>
      <c r="J453" s="833" t="s">
        <v>2909</v>
      </c>
      <c r="K453" s="833" t="s">
        <v>2910</v>
      </c>
      <c r="L453" s="836">
        <v>329.64</v>
      </c>
      <c r="M453" s="836">
        <v>659.28</v>
      </c>
      <c r="N453" s="833">
        <v>2</v>
      </c>
      <c r="O453" s="837">
        <v>1</v>
      </c>
      <c r="P453" s="836">
        <v>329.64</v>
      </c>
      <c r="Q453" s="838">
        <v>0.5</v>
      </c>
      <c r="R453" s="833">
        <v>1</v>
      </c>
      <c r="S453" s="838">
        <v>0.5</v>
      </c>
      <c r="T453" s="837">
        <v>0.5</v>
      </c>
      <c r="U453" s="839">
        <v>0.5</v>
      </c>
    </row>
    <row r="454" spans="1:21" ht="14.45" customHeight="1" x14ac:dyDescent="0.2">
      <c r="A454" s="832">
        <v>50</v>
      </c>
      <c r="B454" s="833" t="s">
        <v>2196</v>
      </c>
      <c r="C454" s="833" t="s">
        <v>2202</v>
      </c>
      <c r="D454" s="834" t="s">
        <v>3340</v>
      </c>
      <c r="E454" s="835" t="s">
        <v>2217</v>
      </c>
      <c r="F454" s="833" t="s">
        <v>2197</v>
      </c>
      <c r="G454" s="833" t="s">
        <v>2228</v>
      </c>
      <c r="H454" s="833" t="s">
        <v>625</v>
      </c>
      <c r="I454" s="833" t="s">
        <v>1873</v>
      </c>
      <c r="J454" s="833" t="s">
        <v>964</v>
      </c>
      <c r="K454" s="833" t="s">
        <v>1874</v>
      </c>
      <c r="L454" s="836">
        <v>39.549999999999997</v>
      </c>
      <c r="M454" s="836">
        <v>79.099999999999994</v>
      </c>
      <c r="N454" s="833">
        <v>2</v>
      </c>
      <c r="O454" s="837">
        <v>0.5</v>
      </c>
      <c r="P454" s="836">
        <v>79.099999999999994</v>
      </c>
      <c r="Q454" s="838">
        <v>1</v>
      </c>
      <c r="R454" s="833">
        <v>2</v>
      </c>
      <c r="S454" s="838">
        <v>1</v>
      </c>
      <c r="T454" s="837">
        <v>0.5</v>
      </c>
      <c r="U454" s="839">
        <v>1</v>
      </c>
    </row>
    <row r="455" spans="1:21" ht="14.45" customHeight="1" x14ac:dyDescent="0.2">
      <c r="A455" s="832">
        <v>50</v>
      </c>
      <c r="B455" s="833" t="s">
        <v>2196</v>
      </c>
      <c r="C455" s="833" t="s">
        <v>2202</v>
      </c>
      <c r="D455" s="834" t="s">
        <v>3340</v>
      </c>
      <c r="E455" s="835" t="s">
        <v>2217</v>
      </c>
      <c r="F455" s="833" t="s">
        <v>2197</v>
      </c>
      <c r="G455" s="833" t="s">
        <v>2228</v>
      </c>
      <c r="H455" s="833" t="s">
        <v>625</v>
      </c>
      <c r="I455" s="833" t="s">
        <v>2426</v>
      </c>
      <c r="J455" s="833" t="s">
        <v>964</v>
      </c>
      <c r="K455" s="833" t="s">
        <v>2427</v>
      </c>
      <c r="L455" s="836">
        <v>118.65</v>
      </c>
      <c r="M455" s="836">
        <v>474.6</v>
      </c>
      <c r="N455" s="833">
        <v>4</v>
      </c>
      <c r="O455" s="837">
        <v>3</v>
      </c>
      <c r="P455" s="836">
        <v>355.95000000000005</v>
      </c>
      <c r="Q455" s="838">
        <v>0.75000000000000011</v>
      </c>
      <c r="R455" s="833">
        <v>3</v>
      </c>
      <c r="S455" s="838">
        <v>0.75</v>
      </c>
      <c r="T455" s="837">
        <v>2.5</v>
      </c>
      <c r="U455" s="839">
        <v>0.83333333333333337</v>
      </c>
    </row>
    <row r="456" spans="1:21" ht="14.45" customHeight="1" x14ac:dyDescent="0.2">
      <c r="A456" s="832">
        <v>50</v>
      </c>
      <c r="B456" s="833" t="s">
        <v>2196</v>
      </c>
      <c r="C456" s="833" t="s">
        <v>2202</v>
      </c>
      <c r="D456" s="834" t="s">
        <v>3340</v>
      </c>
      <c r="E456" s="835" t="s">
        <v>2217</v>
      </c>
      <c r="F456" s="833" t="s">
        <v>2197</v>
      </c>
      <c r="G456" s="833" t="s">
        <v>2228</v>
      </c>
      <c r="H456" s="833" t="s">
        <v>625</v>
      </c>
      <c r="I456" s="833" t="s">
        <v>2428</v>
      </c>
      <c r="J456" s="833" t="s">
        <v>2429</v>
      </c>
      <c r="K456" s="833" t="s">
        <v>2430</v>
      </c>
      <c r="L456" s="836">
        <v>237.31</v>
      </c>
      <c r="M456" s="836">
        <v>237.31</v>
      </c>
      <c r="N456" s="833">
        <v>1</v>
      </c>
      <c r="O456" s="837">
        <v>1</v>
      </c>
      <c r="P456" s="836">
        <v>237.31</v>
      </c>
      <c r="Q456" s="838">
        <v>1</v>
      </c>
      <c r="R456" s="833">
        <v>1</v>
      </c>
      <c r="S456" s="838">
        <v>1</v>
      </c>
      <c r="T456" s="837">
        <v>1</v>
      </c>
      <c r="U456" s="839">
        <v>1</v>
      </c>
    </row>
    <row r="457" spans="1:21" ht="14.45" customHeight="1" x14ac:dyDescent="0.2">
      <c r="A457" s="832">
        <v>50</v>
      </c>
      <c r="B457" s="833" t="s">
        <v>2196</v>
      </c>
      <c r="C457" s="833" t="s">
        <v>2202</v>
      </c>
      <c r="D457" s="834" t="s">
        <v>3340</v>
      </c>
      <c r="E457" s="835" t="s">
        <v>2217</v>
      </c>
      <c r="F457" s="833" t="s">
        <v>2197</v>
      </c>
      <c r="G457" s="833" t="s">
        <v>2911</v>
      </c>
      <c r="H457" s="833" t="s">
        <v>587</v>
      </c>
      <c r="I457" s="833" t="s">
        <v>2912</v>
      </c>
      <c r="J457" s="833" t="s">
        <v>2913</v>
      </c>
      <c r="K457" s="833" t="s">
        <v>2914</v>
      </c>
      <c r="L457" s="836">
        <v>90.95</v>
      </c>
      <c r="M457" s="836">
        <v>272.85000000000002</v>
      </c>
      <c r="N457" s="833">
        <v>3</v>
      </c>
      <c r="O457" s="837">
        <v>1</v>
      </c>
      <c r="P457" s="836">
        <v>272.85000000000002</v>
      </c>
      <c r="Q457" s="838">
        <v>1</v>
      </c>
      <c r="R457" s="833">
        <v>3</v>
      </c>
      <c r="S457" s="838">
        <v>1</v>
      </c>
      <c r="T457" s="837">
        <v>1</v>
      </c>
      <c r="U457" s="839">
        <v>1</v>
      </c>
    </row>
    <row r="458" spans="1:21" ht="14.45" customHeight="1" x14ac:dyDescent="0.2">
      <c r="A458" s="832">
        <v>50</v>
      </c>
      <c r="B458" s="833" t="s">
        <v>2196</v>
      </c>
      <c r="C458" s="833" t="s">
        <v>2202</v>
      </c>
      <c r="D458" s="834" t="s">
        <v>3340</v>
      </c>
      <c r="E458" s="835" t="s">
        <v>2217</v>
      </c>
      <c r="F458" s="833" t="s">
        <v>2197</v>
      </c>
      <c r="G458" s="833" t="s">
        <v>2915</v>
      </c>
      <c r="H458" s="833" t="s">
        <v>587</v>
      </c>
      <c r="I458" s="833" t="s">
        <v>2916</v>
      </c>
      <c r="J458" s="833" t="s">
        <v>2917</v>
      </c>
      <c r="K458" s="833" t="s">
        <v>2918</v>
      </c>
      <c r="L458" s="836">
        <v>46.99</v>
      </c>
      <c r="M458" s="836">
        <v>140.97</v>
      </c>
      <c r="N458" s="833">
        <v>3</v>
      </c>
      <c r="O458" s="837">
        <v>1</v>
      </c>
      <c r="P458" s="836"/>
      <c r="Q458" s="838">
        <v>0</v>
      </c>
      <c r="R458" s="833"/>
      <c r="S458" s="838">
        <v>0</v>
      </c>
      <c r="T458" s="837"/>
      <c r="U458" s="839">
        <v>0</v>
      </c>
    </row>
    <row r="459" spans="1:21" ht="14.45" customHeight="1" x14ac:dyDescent="0.2">
      <c r="A459" s="832">
        <v>50</v>
      </c>
      <c r="B459" s="833" t="s">
        <v>2196</v>
      </c>
      <c r="C459" s="833" t="s">
        <v>2202</v>
      </c>
      <c r="D459" s="834" t="s">
        <v>3340</v>
      </c>
      <c r="E459" s="835" t="s">
        <v>2217</v>
      </c>
      <c r="F459" s="833" t="s">
        <v>2197</v>
      </c>
      <c r="G459" s="833" t="s">
        <v>2919</v>
      </c>
      <c r="H459" s="833" t="s">
        <v>587</v>
      </c>
      <c r="I459" s="833" t="s">
        <v>2920</v>
      </c>
      <c r="J459" s="833" t="s">
        <v>2921</v>
      </c>
      <c r="K459" s="833" t="s">
        <v>2922</v>
      </c>
      <c r="L459" s="836">
        <v>634</v>
      </c>
      <c r="M459" s="836">
        <v>634</v>
      </c>
      <c r="N459" s="833">
        <v>1</v>
      </c>
      <c r="O459" s="837">
        <v>1</v>
      </c>
      <c r="P459" s="836"/>
      <c r="Q459" s="838">
        <v>0</v>
      </c>
      <c r="R459" s="833"/>
      <c r="S459" s="838">
        <v>0</v>
      </c>
      <c r="T459" s="837"/>
      <c r="U459" s="839">
        <v>0</v>
      </c>
    </row>
    <row r="460" spans="1:21" ht="14.45" customHeight="1" x14ac:dyDescent="0.2">
      <c r="A460" s="832">
        <v>50</v>
      </c>
      <c r="B460" s="833" t="s">
        <v>2196</v>
      </c>
      <c r="C460" s="833" t="s">
        <v>2202</v>
      </c>
      <c r="D460" s="834" t="s">
        <v>3340</v>
      </c>
      <c r="E460" s="835" t="s">
        <v>2217</v>
      </c>
      <c r="F460" s="833" t="s">
        <v>2197</v>
      </c>
      <c r="G460" s="833" t="s">
        <v>2435</v>
      </c>
      <c r="H460" s="833" t="s">
        <v>625</v>
      </c>
      <c r="I460" s="833" t="s">
        <v>2923</v>
      </c>
      <c r="J460" s="833" t="s">
        <v>1741</v>
      </c>
      <c r="K460" s="833" t="s">
        <v>2924</v>
      </c>
      <c r="L460" s="836">
        <v>73.45</v>
      </c>
      <c r="M460" s="836">
        <v>367.25</v>
      </c>
      <c r="N460" s="833">
        <v>5</v>
      </c>
      <c r="O460" s="837">
        <v>0.5</v>
      </c>
      <c r="P460" s="836"/>
      <c r="Q460" s="838">
        <v>0</v>
      </c>
      <c r="R460" s="833"/>
      <c r="S460" s="838">
        <v>0</v>
      </c>
      <c r="T460" s="837"/>
      <c r="U460" s="839">
        <v>0</v>
      </c>
    </row>
    <row r="461" spans="1:21" ht="14.45" customHeight="1" x14ac:dyDescent="0.2">
      <c r="A461" s="832">
        <v>50</v>
      </c>
      <c r="B461" s="833" t="s">
        <v>2196</v>
      </c>
      <c r="C461" s="833" t="s">
        <v>2202</v>
      </c>
      <c r="D461" s="834" t="s">
        <v>3340</v>
      </c>
      <c r="E461" s="835" t="s">
        <v>2217</v>
      </c>
      <c r="F461" s="833" t="s">
        <v>2197</v>
      </c>
      <c r="G461" s="833" t="s">
        <v>2435</v>
      </c>
      <c r="H461" s="833" t="s">
        <v>587</v>
      </c>
      <c r="I461" s="833" t="s">
        <v>2436</v>
      </c>
      <c r="J461" s="833" t="s">
        <v>2437</v>
      </c>
      <c r="K461" s="833" t="s">
        <v>2438</v>
      </c>
      <c r="L461" s="836">
        <v>73.45</v>
      </c>
      <c r="M461" s="836">
        <v>73.45</v>
      </c>
      <c r="N461" s="833">
        <v>1</v>
      </c>
      <c r="O461" s="837">
        <v>0.5</v>
      </c>
      <c r="P461" s="836">
        <v>73.45</v>
      </c>
      <c r="Q461" s="838">
        <v>1</v>
      </c>
      <c r="R461" s="833">
        <v>1</v>
      </c>
      <c r="S461" s="838">
        <v>1</v>
      </c>
      <c r="T461" s="837">
        <v>0.5</v>
      </c>
      <c r="U461" s="839">
        <v>1</v>
      </c>
    </row>
    <row r="462" spans="1:21" ht="14.45" customHeight="1" x14ac:dyDescent="0.2">
      <c r="A462" s="832">
        <v>50</v>
      </c>
      <c r="B462" s="833" t="s">
        <v>2196</v>
      </c>
      <c r="C462" s="833" t="s">
        <v>2202</v>
      </c>
      <c r="D462" s="834" t="s">
        <v>3340</v>
      </c>
      <c r="E462" s="835" t="s">
        <v>2217</v>
      </c>
      <c r="F462" s="833" t="s">
        <v>2197</v>
      </c>
      <c r="G462" s="833" t="s">
        <v>2440</v>
      </c>
      <c r="H462" s="833" t="s">
        <v>625</v>
      </c>
      <c r="I462" s="833" t="s">
        <v>2587</v>
      </c>
      <c r="J462" s="833" t="s">
        <v>689</v>
      </c>
      <c r="K462" s="833" t="s">
        <v>690</v>
      </c>
      <c r="L462" s="836">
        <v>38.04</v>
      </c>
      <c r="M462" s="836">
        <v>114.12</v>
      </c>
      <c r="N462" s="833">
        <v>3</v>
      </c>
      <c r="O462" s="837">
        <v>2.5</v>
      </c>
      <c r="P462" s="836">
        <v>38.04</v>
      </c>
      <c r="Q462" s="838">
        <v>0.33333333333333331</v>
      </c>
      <c r="R462" s="833">
        <v>1</v>
      </c>
      <c r="S462" s="838">
        <v>0.33333333333333331</v>
      </c>
      <c r="T462" s="837">
        <v>0.5</v>
      </c>
      <c r="U462" s="839">
        <v>0.2</v>
      </c>
    </row>
    <row r="463" spans="1:21" ht="14.45" customHeight="1" x14ac:dyDescent="0.2">
      <c r="A463" s="832">
        <v>50</v>
      </c>
      <c r="B463" s="833" t="s">
        <v>2196</v>
      </c>
      <c r="C463" s="833" t="s">
        <v>2202</v>
      </c>
      <c r="D463" s="834" t="s">
        <v>3340</v>
      </c>
      <c r="E463" s="835" t="s">
        <v>2217</v>
      </c>
      <c r="F463" s="833" t="s">
        <v>2197</v>
      </c>
      <c r="G463" s="833" t="s">
        <v>2440</v>
      </c>
      <c r="H463" s="833" t="s">
        <v>625</v>
      </c>
      <c r="I463" s="833" t="s">
        <v>2688</v>
      </c>
      <c r="J463" s="833" t="s">
        <v>689</v>
      </c>
      <c r="K463" s="833" t="s">
        <v>2689</v>
      </c>
      <c r="L463" s="836">
        <v>10.65</v>
      </c>
      <c r="M463" s="836">
        <v>10.65</v>
      </c>
      <c r="N463" s="833">
        <v>1</v>
      </c>
      <c r="O463" s="837">
        <v>0.5</v>
      </c>
      <c r="P463" s="836">
        <v>10.65</v>
      </c>
      <c r="Q463" s="838">
        <v>1</v>
      </c>
      <c r="R463" s="833">
        <v>1</v>
      </c>
      <c r="S463" s="838">
        <v>1</v>
      </c>
      <c r="T463" s="837">
        <v>0.5</v>
      </c>
      <c r="U463" s="839">
        <v>1</v>
      </c>
    </row>
    <row r="464" spans="1:21" ht="14.45" customHeight="1" x14ac:dyDescent="0.2">
      <c r="A464" s="832">
        <v>50</v>
      </c>
      <c r="B464" s="833" t="s">
        <v>2196</v>
      </c>
      <c r="C464" s="833" t="s">
        <v>2202</v>
      </c>
      <c r="D464" s="834" t="s">
        <v>3340</v>
      </c>
      <c r="E464" s="835" t="s">
        <v>2217</v>
      </c>
      <c r="F464" s="833" t="s">
        <v>2197</v>
      </c>
      <c r="G464" s="833" t="s">
        <v>2440</v>
      </c>
      <c r="H464" s="833" t="s">
        <v>625</v>
      </c>
      <c r="I464" s="833" t="s">
        <v>2925</v>
      </c>
      <c r="J464" s="833" t="s">
        <v>2589</v>
      </c>
      <c r="K464" s="833" t="s">
        <v>2590</v>
      </c>
      <c r="L464" s="836">
        <v>234.07</v>
      </c>
      <c r="M464" s="836">
        <v>1638.49</v>
      </c>
      <c r="N464" s="833">
        <v>7</v>
      </c>
      <c r="O464" s="837">
        <v>5</v>
      </c>
      <c r="P464" s="836">
        <v>936.28</v>
      </c>
      <c r="Q464" s="838">
        <v>0.5714285714285714</v>
      </c>
      <c r="R464" s="833">
        <v>4</v>
      </c>
      <c r="S464" s="838">
        <v>0.5714285714285714</v>
      </c>
      <c r="T464" s="837">
        <v>3</v>
      </c>
      <c r="U464" s="839">
        <v>0.6</v>
      </c>
    </row>
    <row r="465" spans="1:21" ht="14.45" customHeight="1" x14ac:dyDescent="0.2">
      <c r="A465" s="832">
        <v>50</v>
      </c>
      <c r="B465" s="833" t="s">
        <v>2196</v>
      </c>
      <c r="C465" s="833" t="s">
        <v>2202</v>
      </c>
      <c r="D465" s="834" t="s">
        <v>3340</v>
      </c>
      <c r="E465" s="835" t="s">
        <v>2217</v>
      </c>
      <c r="F465" s="833" t="s">
        <v>2197</v>
      </c>
      <c r="G465" s="833" t="s">
        <v>2440</v>
      </c>
      <c r="H465" s="833" t="s">
        <v>625</v>
      </c>
      <c r="I465" s="833" t="s">
        <v>2926</v>
      </c>
      <c r="J465" s="833" t="s">
        <v>689</v>
      </c>
      <c r="K465" s="833" t="s">
        <v>2446</v>
      </c>
      <c r="L465" s="836">
        <v>117.03</v>
      </c>
      <c r="M465" s="836">
        <v>234.06</v>
      </c>
      <c r="N465" s="833">
        <v>2</v>
      </c>
      <c r="O465" s="837">
        <v>1</v>
      </c>
      <c r="P465" s="836">
        <v>117.03</v>
      </c>
      <c r="Q465" s="838">
        <v>0.5</v>
      </c>
      <c r="R465" s="833">
        <v>1</v>
      </c>
      <c r="S465" s="838">
        <v>0.5</v>
      </c>
      <c r="T465" s="837">
        <v>0.5</v>
      </c>
      <c r="U465" s="839">
        <v>0.5</v>
      </c>
    </row>
    <row r="466" spans="1:21" ht="14.45" customHeight="1" x14ac:dyDescent="0.2">
      <c r="A466" s="832">
        <v>50</v>
      </c>
      <c r="B466" s="833" t="s">
        <v>2196</v>
      </c>
      <c r="C466" s="833" t="s">
        <v>2202</v>
      </c>
      <c r="D466" s="834" t="s">
        <v>3340</v>
      </c>
      <c r="E466" s="835" t="s">
        <v>2217</v>
      </c>
      <c r="F466" s="833" t="s">
        <v>2197</v>
      </c>
      <c r="G466" s="833" t="s">
        <v>2440</v>
      </c>
      <c r="H466" s="833" t="s">
        <v>625</v>
      </c>
      <c r="I466" s="833" t="s">
        <v>2441</v>
      </c>
      <c r="J466" s="833" t="s">
        <v>689</v>
      </c>
      <c r="K466" s="833" t="s">
        <v>691</v>
      </c>
      <c r="L466" s="836">
        <v>17.559999999999999</v>
      </c>
      <c r="M466" s="836">
        <v>17.559999999999999</v>
      </c>
      <c r="N466" s="833">
        <v>1</v>
      </c>
      <c r="O466" s="837">
        <v>0.5</v>
      </c>
      <c r="P466" s="836"/>
      <c r="Q466" s="838">
        <v>0</v>
      </c>
      <c r="R466" s="833"/>
      <c r="S466" s="838">
        <v>0</v>
      </c>
      <c r="T466" s="837"/>
      <c r="U466" s="839">
        <v>0</v>
      </c>
    </row>
    <row r="467" spans="1:21" ht="14.45" customHeight="1" x14ac:dyDescent="0.2">
      <c r="A467" s="832">
        <v>50</v>
      </c>
      <c r="B467" s="833" t="s">
        <v>2196</v>
      </c>
      <c r="C467" s="833" t="s">
        <v>2202</v>
      </c>
      <c r="D467" s="834" t="s">
        <v>3340</v>
      </c>
      <c r="E467" s="835" t="s">
        <v>2217</v>
      </c>
      <c r="F467" s="833" t="s">
        <v>2197</v>
      </c>
      <c r="G467" s="833" t="s">
        <v>2440</v>
      </c>
      <c r="H467" s="833" t="s">
        <v>625</v>
      </c>
      <c r="I467" s="833" t="s">
        <v>2442</v>
      </c>
      <c r="J467" s="833" t="s">
        <v>689</v>
      </c>
      <c r="K467" s="833" t="s">
        <v>2443</v>
      </c>
      <c r="L467" s="836">
        <v>58.52</v>
      </c>
      <c r="M467" s="836">
        <v>117.04</v>
      </c>
      <c r="N467" s="833">
        <v>2</v>
      </c>
      <c r="O467" s="837">
        <v>1.5</v>
      </c>
      <c r="P467" s="836">
        <v>58.52</v>
      </c>
      <c r="Q467" s="838">
        <v>0.5</v>
      </c>
      <c r="R467" s="833">
        <v>1</v>
      </c>
      <c r="S467" s="838">
        <v>0.5</v>
      </c>
      <c r="T467" s="837">
        <v>0.5</v>
      </c>
      <c r="U467" s="839">
        <v>0.33333333333333331</v>
      </c>
    </row>
    <row r="468" spans="1:21" ht="14.45" customHeight="1" x14ac:dyDescent="0.2">
      <c r="A468" s="832">
        <v>50</v>
      </c>
      <c r="B468" s="833" t="s">
        <v>2196</v>
      </c>
      <c r="C468" s="833" t="s">
        <v>2202</v>
      </c>
      <c r="D468" s="834" t="s">
        <v>3340</v>
      </c>
      <c r="E468" s="835" t="s">
        <v>2217</v>
      </c>
      <c r="F468" s="833" t="s">
        <v>2197</v>
      </c>
      <c r="G468" s="833" t="s">
        <v>2440</v>
      </c>
      <c r="H468" s="833" t="s">
        <v>625</v>
      </c>
      <c r="I468" s="833" t="s">
        <v>2927</v>
      </c>
      <c r="J468" s="833" t="s">
        <v>689</v>
      </c>
      <c r="K468" s="833" t="s">
        <v>2590</v>
      </c>
      <c r="L468" s="836">
        <v>234.07</v>
      </c>
      <c r="M468" s="836">
        <v>234.07</v>
      </c>
      <c r="N468" s="833">
        <v>1</v>
      </c>
      <c r="O468" s="837">
        <v>1</v>
      </c>
      <c r="P468" s="836">
        <v>234.07</v>
      </c>
      <c r="Q468" s="838">
        <v>1</v>
      </c>
      <c r="R468" s="833">
        <v>1</v>
      </c>
      <c r="S468" s="838">
        <v>1</v>
      </c>
      <c r="T468" s="837">
        <v>1</v>
      </c>
      <c r="U468" s="839">
        <v>1</v>
      </c>
    </row>
    <row r="469" spans="1:21" ht="14.45" customHeight="1" x14ac:dyDescent="0.2">
      <c r="A469" s="832">
        <v>50</v>
      </c>
      <c r="B469" s="833" t="s">
        <v>2196</v>
      </c>
      <c r="C469" s="833" t="s">
        <v>2202</v>
      </c>
      <c r="D469" s="834" t="s">
        <v>3340</v>
      </c>
      <c r="E469" s="835" t="s">
        <v>2217</v>
      </c>
      <c r="F469" s="833" t="s">
        <v>2197</v>
      </c>
      <c r="G469" s="833" t="s">
        <v>2440</v>
      </c>
      <c r="H469" s="833" t="s">
        <v>587</v>
      </c>
      <c r="I469" s="833" t="s">
        <v>2588</v>
      </c>
      <c r="J469" s="833" t="s">
        <v>2589</v>
      </c>
      <c r="K469" s="833" t="s">
        <v>2590</v>
      </c>
      <c r="L469" s="836">
        <v>234.07</v>
      </c>
      <c r="M469" s="836">
        <v>234.07</v>
      </c>
      <c r="N469" s="833">
        <v>1</v>
      </c>
      <c r="O469" s="837">
        <v>0.5</v>
      </c>
      <c r="P469" s="836">
        <v>234.07</v>
      </c>
      <c r="Q469" s="838">
        <v>1</v>
      </c>
      <c r="R469" s="833">
        <v>1</v>
      </c>
      <c r="S469" s="838">
        <v>1</v>
      </c>
      <c r="T469" s="837">
        <v>0.5</v>
      </c>
      <c r="U469" s="839">
        <v>1</v>
      </c>
    </row>
    <row r="470" spans="1:21" ht="14.45" customHeight="1" x14ac:dyDescent="0.2">
      <c r="A470" s="832">
        <v>50</v>
      </c>
      <c r="B470" s="833" t="s">
        <v>2196</v>
      </c>
      <c r="C470" s="833" t="s">
        <v>2202</v>
      </c>
      <c r="D470" s="834" t="s">
        <v>3340</v>
      </c>
      <c r="E470" s="835" t="s">
        <v>2217</v>
      </c>
      <c r="F470" s="833" t="s">
        <v>2197</v>
      </c>
      <c r="G470" s="833" t="s">
        <v>2440</v>
      </c>
      <c r="H470" s="833" t="s">
        <v>587</v>
      </c>
      <c r="I470" s="833" t="s">
        <v>2928</v>
      </c>
      <c r="J470" s="833" t="s">
        <v>689</v>
      </c>
      <c r="K470" s="833" t="s">
        <v>2590</v>
      </c>
      <c r="L470" s="836">
        <v>234.07</v>
      </c>
      <c r="M470" s="836">
        <v>234.07</v>
      </c>
      <c r="N470" s="833">
        <v>1</v>
      </c>
      <c r="O470" s="837">
        <v>0.5</v>
      </c>
      <c r="P470" s="836">
        <v>234.07</v>
      </c>
      <c r="Q470" s="838">
        <v>1</v>
      </c>
      <c r="R470" s="833">
        <v>1</v>
      </c>
      <c r="S470" s="838">
        <v>1</v>
      </c>
      <c r="T470" s="837">
        <v>0.5</v>
      </c>
      <c r="U470" s="839">
        <v>1</v>
      </c>
    </row>
    <row r="471" spans="1:21" ht="14.45" customHeight="1" x14ac:dyDescent="0.2">
      <c r="A471" s="832">
        <v>50</v>
      </c>
      <c r="B471" s="833" t="s">
        <v>2196</v>
      </c>
      <c r="C471" s="833" t="s">
        <v>2202</v>
      </c>
      <c r="D471" s="834" t="s">
        <v>3340</v>
      </c>
      <c r="E471" s="835" t="s">
        <v>2217</v>
      </c>
      <c r="F471" s="833" t="s">
        <v>2197</v>
      </c>
      <c r="G471" s="833" t="s">
        <v>2440</v>
      </c>
      <c r="H471" s="833" t="s">
        <v>587</v>
      </c>
      <c r="I471" s="833" t="s">
        <v>2929</v>
      </c>
      <c r="J471" s="833" t="s">
        <v>2445</v>
      </c>
      <c r="K471" s="833" t="s">
        <v>2590</v>
      </c>
      <c r="L471" s="836">
        <v>234.07</v>
      </c>
      <c r="M471" s="836">
        <v>234.07</v>
      </c>
      <c r="N471" s="833">
        <v>1</v>
      </c>
      <c r="O471" s="837">
        <v>0.5</v>
      </c>
      <c r="P471" s="836">
        <v>234.07</v>
      </c>
      <c r="Q471" s="838">
        <v>1</v>
      </c>
      <c r="R471" s="833">
        <v>1</v>
      </c>
      <c r="S471" s="838">
        <v>1</v>
      </c>
      <c r="T471" s="837">
        <v>0.5</v>
      </c>
      <c r="U471" s="839">
        <v>1</v>
      </c>
    </row>
    <row r="472" spans="1:21" ht="14.45" customHeight="1" x14ac:dyDescent="0.2">
      <c r="A472" s="832">
        <v>50</v>
      </c>
      <c r="B472" s="833" t="s">
        <v>2196</v>
      </c>
      <c r="C472" s="833" t="s">
        <v>2202</v>
      </c>
      <c r="D472" s="834" t="s">
        <v>3340</v>
      </c>
      <c r="E472" s="835" t="s">
        <v>2217</v>
      </c>
      <c r="F472" s="833" t="s">
        <v>2197</v>
      </c>
      <c r="G472" s="833" t="s">
        <v>2930</v>
      </c>
      <c r="H472" s="833" t="s">
        <v>587</v>
      </c>
      <c r="I472" s="833" t="s">
        <v>2931</v>
      </c>
      <c r="J472" s="833" t="s">
        <v>1247</v>
      </c>
      <c r="K472" s="833" t="s">
        <v>2932</v>
      </c>
      <c r="L472" s="836">
        <v>34.19</v>
      </c>
      <c r="M472" s="836">
        <v>34.19</v>
      </c>
      <c r="N472" s="833">
        <v>1</v>
      </c>
      <c r="O472" s="837">
        <v>1</v>
      </c>
      <c r="P472" s="836"/>
      <c r="Q472" s="838">
        <v>0</v>
      </c>
      <c r="R472" s="833"/>
      <c r="S472" s="838">
        <v>0</v>
      </c>
      <c r="T472" s="837"/>
      <c r="U472" s="839">
        <v>0</v>
      </c>
    </row>
    <row r="473" spans="1:21" ht="14.45" customHeight="1" x14ac:dyDescent="0.2">
      <c r="A473" s="832">
        <v>50</v>
      </c>
      <c r="B473" s="833" t="s">
        <v>2196</v>
      </c>
      <c r="C473" s="833" t="s">
        <v>2202</v>
      </c>
      <c r="D473" s="834" t="s">
        <v>3340</v>
      </c>
      <c r="E473" s="835" t="s">
        <v>2217</v>
      </c>
      <c r="F473" s="833" t="s">
        <v>2197</v>
      </c>
      <c r="G473" s="833" t="s">
        <v>2776</v>
      </c>
      <c r="H473" s="833" t="s">
        <v>587</v>
      </c>
      <c r="I473" s="833" t="s">
        <v>2777</v>
      </c>
      <c r="J473" s="833" t="s">
        <v>2778</v>
      </c>
      <c r="K473" s="833" t="s">
        <v>2779</v>
      </c>
      <c r="L473" s="836">
        <v>0</v>
      </c>
      <c r="M473" s="836">
        <v>0</v>
      </c>
      <c r="N473" s="833">
        <v>3</v>
      </c>
      <c r="O473" s="837">
        <v>0.5</v>
      </c>
      <c r="P473" s="836">
        <v>0</v>
      </c>
      <c r="Q473" s="838"/>
      <c r="R473" s="833">
        <v>3</v>
      </c>
      <c r="S473" s="838">
        <v>1</v>
      </c>
      <c r="T473" s="837">
        <v>0.5</v>
      </c>
      <c r="U473" s="839">
        <v>1</v>
      </c>
    </row>
    <row r="474" spans="1:21" ht="14.45" customHeight="1" x14ac:dyDescent="0.2">
      <c r="A474" s="832">
        <v>50</v>
      </c>
      <c r="B474" s="833" t="s">
        <v>2196</v>
      </c>
      <c r="C474" s="833" t="s">
        <v>2202</v>
      </c>
      <c r="D474" s="834" t="s">
        <v>3340</v>
      </c>
      <c r="E474" s="835" t="s">
        <v>2217</v>
      </c>
      <c r="F474" s="833" t="s">
        <v>2197</v>
      </c>
      <c r="G474" s="833" t="s">
        <v>2447</v>
      </c>
      <c r="H474" s="833" t="s">
        <v>625</v>
      </c>
      <c r="I474" s="833" t="s">
        <v>2933</v>
      </c>
      <c r="J474" s="833" t="s">
        <v>2934</v>
      </c>
      <c r="K474" s="833" t="s">
        <v>2935</v>
      </c>
      <c r="L474" s="836">
        <v>141.25</v>
      </c>
      <c r="M474" s="836">
        <v>282.5</v>
      </c>
      <c r="N474" s="833">
        <v>2</v>
      </c>
      <c r="O474" s="837">
        <v>1</v>
      </c>
      <c r="P474" s="836"/>
      <c r="Q474" s="838">
        <v>0</v>
      </c>
      <c r="R474" s="833"/>
      <c r="S474" s="838">
        <v>0</v>
      </c>
      <c r="T474" s="837"/>
      <c r="U474" s="839">
        <v>0</v>
      </c>
    </row>
    <row r="475" spans="1:21" ht="14.45" customHeight="1" x14ac:dyDescent="0.2">
      <c r="A475" s="832">
        <v>50</v>
      </c>
      <c r="B475" s="833" t="s">
        <v>2196</v>
      </c>
      <c r="C475" s="833" t="s">
        <v>2202</v>
      </c>
      <c r="D475" s="834" t="s">
        <v>3340</v>
      </c>
      <c r="E475" s="835" t="s">
        <v>2217</v>
      </c>
      <c r="F475" s="833" t="s">
        <v>2197</v>
      </c>
      <c r="G475" s="833" t="s">
        <v>2447</v>
      </c>
      <c r="H475" s="833" t="s">
        <v>587</v>
      </c>
      <c r="I475" s="833" t="s">
        <v>2448</v>
      </c>
      <c r="J475" s="833" t="s">
        <v>811</v>
      </c>
      <c r="K475" s="833" t="s">
        <v>2449</v>
      </c>
      <c r="L475" s="836">
        <v>92.04</v>
      </c>
      <c r="M475" s="836">
        <v>552.24</v>
      </c>
      <c r="N475" s="833">
        <v>6</v>
      </c>
      <c r="O475" s="837">
        <v>3</v>
      </c>
      <c r="P475" s="836">
        <v>368.16</v>
      </c>
      <c r="Q475" s="838">
        <v>0.66666666666666674</v>
      </c>
      <c r="R475" s="833">
        <v>4</v>
      </c>
      <c r="S475" s="838">
        <v>0.66666666666666663</v>
      </c>
      <c r="T475" s="837">
        <v>2</v>
      </c>
      <c r="U475" s="839">
        <v>0.66666666666666663</v>
      </c>
    </row>
    <row r="476" spans="1:21" ht="14.45" customHeight="1" x14ac:dyDescent="0.2">
      <c r="A476" s="832">
        <v>50</v>
      </c>
      <c r="B476" s="833" t="s">
        <v>2196</v>
      </c>
      <c r="C476" s="833" t="s">
        <v>2202</v>
      </c>
      <c r="D476" s="834" t="s">
        <v>3340</v>
      </c>
      <c r="E476" s="835" t="s">
        <v>2217</v>
      </c>
      <c r="F476" s="833" t="s">
        <v>2197</v>
      </c>
      <c r="G476" s="833" t="s">
        <v>2936</v>
      </c>
      <c r="H476" s="833" t="s">
        <v>587</v>
      </c>
      <c r="I476" s="833" t="s">
        <v>2937</v>
      </c>
      <c r="J476" s="833" t="s">
        <v>2938</v>
      </c>
      <c r="K476" s="833" t="s">
        <v>2939</v>
      </c>
      <c r="L476" s="836">
        <v>459.26</v>
      </c>
      <c r="M476" s="836">
        <v>459.26</v>
      </c>
      <c r="N476" s="833">
        <v>1</v>
      </c>
      <c r="O476" s="837">
        <v>0.5</v>
      </c>
      <c r="P476" s="836"/>
      <c r="Q476" s="838">
        <v>0</v>
      </c>
      <c r="R476" s="833"/>
      <c r="S476" s="838">
        <v>0</v>
      </c>
      <c r="T476" s="837"/>
      <c r="U476" s="839">
        <v>0</v>
      </c>
    </row>
    <row r="477" spans="1:21" ht="14.45" customHeight="1" x14ac:dyDescent="0.2">
      <c r="A477" s="832">
        <v>50</v>
      </c>
      <c r="B477" s="833" t="s">
        <v>2196</v>
      </c>
      <c r="C477" s="833" t="s">
        <v>2202</v>
      </c>
      <c r="D477" s="834" t="s">
        <v>3340</v>
      </c>
      <c r="E477" s="835" t="s">
        <v>2217</v>
      </c>
      <c r="F477" s="833" t="s">
        <v>2197</v>
      </c>
      <c r="G477" s="833" t="s">
        <v>2936</v>
      </c>
      <c r="H477" s="833" t="s">
        <v>587</v>
      </c>
      <c r="I477" s="833" t="s">
        <v>2940</v>
      </c>
      <c r="J477" s="833" t="s">
        <v>2941</v>
      </c>
      <c r="K477" s="833" t="s">
        <v>2942</v>
      </c>
      <c r="L477" s="836">
        <v>344.45</v>
      </c>
      <c r="M477" s="836">
        <v>344.45</v>
      </c>
      <c r="N477" s="833">
        <v>1</v>
      </c>
      <c r="O477" s="837">
        <v>0.5</v>
      </c>
      <c r="P477" s="836"/>
      <c r="Q477" s="838">
        <v>0</v>
      </c>
      <c r="R477" s="833"/>
      <c r="S477" s="838">
        <v>0</v>
      </c>
      <c r="T477" s="837"/>
      <c r="U477" s="839">
        <v>0</v>
      </c>
    </row>
    <row r="478" spans="1:21" ht="14.45" customHeight="1" x14ac:dyDescent="0.2">
      <c r="A478" s="832">
        <v>50</v>
      </c>
      <c r="B478" s="833" t="s">
        <v>2196</v>
      </c>
      <c r="C478" s="833" t="s">
        <v>2202</v>
      </c>
      <c r="D478" s="834" t="s">
        <v>3340</v>
      </c>
      <c r="E478" s="835" t="s">
        <v>2217</v>
      </c>
      <c r="F478" s="833" t="s">
        <v>2197</v>
      </c>
      <c r="G478" s="833" t="s">
        <v>2256</v>
      </c>
      <c r="H478" s="833" t="s">
        <v>625</v>
      </c>
      <c r="I478" s="833" t="s">
        <v>1758</v>
      </c>
      <c r="J478" s="833" t="s">
        <v>848</v>
      </c>
      <c r="K478" s="833" t="s">
        <v>1759</v>
      </c>
      <c r="L478" s="836">
        <v>1385.62</v>
      </c>
      <c r="M478" s="836">
        <v>1385.62</v>
      </c>
      <c r="N478" s="833">
        <v>1</v>
      </c>
      <c r="O478" s="837">
        <v>1</v>
      </c>
      <c r="P478" s="836">
        <v>1385.62</v>
      </c>
      <c r="Q478" s="838">
        <v>1</v>
      </c>
      <c r="R478" s="833">
        <v>1</v>
      </c>
      <c r="S478" s="838">
        <v>1</v>
      </c>
      <c r="T478" s="837">
        <v>1</v>
      </c>
      <c r="U478" s="839">
        <v>1</v>
      </c>
    </row>
    <row r="479" spans="1:21" ht="14.45" customHeight="1" x14ac:dyDescent="0.2">
      <c r="A479" s="832">
        <v>50</v>
      </c>
      <c r="B479" s="833" t="s">
        <v>2196</v>
      </c>
      <c r="C479" s="833" t="s">
        <v>2202</v>
      </c>
      <c r="D479" s="834" t="s">
        <v>3340</v>
      </c>
      <c r="E479" s="835" t="s">
        <v>2217</v>
      </c>
      <c r="F479" s="833" t="s">
        <v>2197</v>
      </c>
      <c r="G479" s="833" t="s">
        <v>2256</v>
      </c>
      <c r="H479" s="833" t="s">
        <v>625</v>
      </c>
      <c r="I479" s="833" t="s">
        <v>2287</v>
      </c>
      <c r="J479" s="833" t="s">
        <v>848</v>
      </c>
      <c r="K479" s="833" t="s">
        <v>2288</v>
      </c>
      <c r="L479" s="836">
        <v>1847.49</v>
      </c>
      <c r="M479" s="836">
        <v>1847.49</v>
      </c>
      <c r="N479" s="833">
        <v>1</v>
      </c>
      <c r="O479" s="837">
        <v>0.5</v>
      </c>
      <c r="P479" s="836">
        <v>1847.49</v>
      </c>
      <c r="Q479" s="838">
        <v>1</v>
      </c>
      <c r="R479" s="833">
        <v>1</v>
      </c>
      <c r="S479" s="838">
        <v>1</v>
      </c>
      <c r="T479" s="837">
        <v>0.5</v>
      </c>
      <c r="U479" s="839">
        <v>1</v>
      </c>
    </row>
    <row r="480" spans="1:21" ht="14.45" customHeight="1" x14ac:dyDescent="0.2">
      <c r="A480" s="832">
        <v>50</v>
      </c>
      <c r="B480" s="833" t="s">
        <v>2196</v>
      </c>
      <c r="C480" s="833" t="s">
        <v>2202</v>
      </c>
      <c r="D480" s="834" t="s">
        <v>3340</v>
      </c>
      <c r="E480" s="835" t="s">
        <v>2217</v>
      </c>
      <c r="F480" s="833" t="s">
        <v>2197</v>
      </c>
      <c r="G480" s="833" t="s">
        <v>2256</v>
      </c>
      <c r="H480" s="833" t="s">
        <v>625</v>
      </c>
      <c r="I480" s="833" t="s">
        <v>1762</v>
      </c>
      <c r="J480" s="833" t="s">
        <v>842</v>
      </c>
      <c r="K480" s="833" t="s">
        <v>1763</v>
      </c>
      <c r="L480" s="836">
        <v>923.74</v>
      </c>
      <c r="M480" s="836">
        <v>6466.18</v>
      </c>
      <c r="N480" s="833">
        <v>7</v>
      </c>
      <c r="O480" s="837">
        <v>1.5</v>
      </c>
      <c r="P480" s="836">
        <v>6466.18</v>
      </c>
      <c r="Q480" s="838">
        <v>1</v>
      </c>
      <c r="R480" s="833">
        <v>7</v>
      </c>
      <c r="S480" s="838">
        <v>1</v>
      </c>
      <c r="T480" s="837">
        <v>1.5</v>
      </c>
      <c r="U480" s="839">
        <v>1</v>
      </c>
    </row>
    <row r="481" spans="1:21" ht="14.45" customHeight="1" x14ac:dyDescent="0.2">
      <c r="A481" s="832">
        <v>50</v>
      </c>
      <c r="B481" s="833" t="s">
        <v>2196</v>
      </c>
      <c r="C481" s="833" t="s">
        <v>2202</v>
      </c>
      <c r="D481" s="834" t="s">
        <v>3340</v>
      </c>
      <c r="E481" s="835" t="s">
        <v>2217</v>
      </c>
      <c r="F481" s="833" t="s">
        <v>2197</v>
      </c>
      <c r="G481" s="833" t="s">
        <v>2943</v>
      </c>
      <c r="H481" s="833" t="s">
        <v>587</v>
      </c>
      <c r="I481" s="833" t="s">
        <v>2944</v>
      </c>
      <c r="J481" s="833" t="s">
        <v>815</v>
      </c>
      <c r="K481" s="833" t="s">
        <v>2446</v>
      </c>
      <c r="L481" s="836">
        <v>134.47999999999999</v>
      </c>
      <c r="M481" s="836">
        <v>268.95999999999998</v>
      </c>
      <c r="N481" s="833">
        <v>2</v>
      </c>
      <c r="O481" s="837">
        <v>0.5</v>
      </c>
      <c r="P481" s="836">
        <v>268.95999999999998</v>
      </c>
      <c r="Q481" s="838">
        <v>1</v>
      </c>
      <c r="R481" s="833">
        <v>2</v>
      </c>
      <c r="S481" s="838">
        <v>1</v>
      </c>
      <c r="T481" s="837">
        <v>0.5</v>
      </c>
      <c r="U481" s="839">
        <v>1</v>
      </c>
    </row>
    <row r="482" spans="1:21" ht="14.45" customHeight="1" x14ac:dyDescent="0.2">
      <c r="A482" s="832">
        <v>50</v>
      </c>
      <c r="B482" s="833" t="s">
        <v>2196</v>
      </c>
      <c r="C482" s="833" t="s">
        <v>2202</v>
      </c>
      <c r="D482" s="834" t="s">
        <v>3340</v>
      </c>
      <c r="E482" s="835" t="s">
        <v>2217</v>
      </c>
      <c r="F482" s="833" t="s">
        <v>2197</v>
      </c>
      <c r="G482" s="833" t="s">
        <v>2450</v>
      </c>
      <c r="H482" s="833" t="s">
        <v>625</v>
      </c>
      <c r="I482" s="833" t="s">
        <v>1828</v>
      </c>
      <c r="J482" s="833" t="s">
        <v>1829</v>
      </c>
      <c r="K482" s="833" t="s">
        <v>1830</v>
      </c>
      <c r="L482" s="836">
        <v>32.76</v>
      </c>
      <c r="M482" s="836">
        <v>32.76</v>
      </c>
      <c r="N482" s="833">
        <v>1</v>
      </c>
      <c r="O482" s="837">
        <v>0.5</v>
      </c>
      <c r="P482" s="836"/>
      <c r="Q482" s="838">
        <v>0</v>
      </c>
      <c r="R482" s="833"/>
      <c r="S482" s="838">
        <v>0</v>
      </c>
      <c r="T482" s="837"/>
      <c r="U482" s="839">
        <v>0</v>
      </c>
    </row>
    <row r="483" spans="1:21" ht="14.45" customHeight="1" x14ac:dyDescent="0.2">
      <c r="A483" s="832">
        <v>50</v>
      </c>
      <c r="B483" s="833" t="s">
        <v>2196</v>
      </c>
      <c r="C483" s="833" t="s">
        <v>2202</v>
      </c>
      <c r="D483" s="834" t="s">
        <v>3340</v>
      </c>
      <c r="E483" s="835" t="s">
        <v>2217</v>
      </c>
      <c r="F483" s="833" t="s">
        <v>2197</v>
      </c>
      <c r="G483" s="833" t="s">
        <v>2693</v>
      </c>
      <c r="H483" s="833" t="s">
        <v>587</v>
      </c>
      <c r="I483" s="833" t="s">
        <v>2945</v>
      </c>
      <c r="J483" s="833" t="s">
        <v>681</v>
      </c>
      <c r="K483" s="833" t="s">
        <v>2946</v>
      </c>
      <c r="L483" s="836">
        <v>35.25</v>
      </c>
      <c r="M483" s="836">
        <v>282</v>
      </c>
      <c r="N483" s="833">
        <v>8</v>
      </c>
      <c r="O483" s="837">
        <v>1.5</v>
      </c>
      <c r="P483" s="836">
        <v>282</v>
      </c>
      <c r="Q483" s="838">
        <v>1</v>
      </c>
      <c r="R483" s="833">
        <v>8</v>
      </c>
      <c r="S483" s="838">
        <v>1</v>
      </c>
      <c r="T483" s="837">
        <v>1.5</v>
      </c>
      <c r="U483" s="839">
        <v>1</v>
      </c>
    </row>
    <row r="484" spans="1:21" ht="14.45" customHeight="1" x14ac:dyDescent="0.2">
      <c r="A484" s="832">
        <v>50</v>
      </c>
      <c r="B484" s="833" t="s">
        <v>2196</v>
      </c>
      <c r="C484" s="833" t="s">
        <v>2202</v>
      </c>
      <c r="D484" s="834" t="s">
        <v>3340</v>
      </c>
      <c r="E484" s="835" t="s">
        <v>2217</v>
      </c>
      <c r="F484" s="833" t="s">
        <v>2197</v>
      </c>
      <c r="G484" s="833" t="s">
        <v>2693</v>
      </c>
      <c r="H484" s="833" t="s">
        <v>587</v>
      </c>
      <c r="I484" s="833" t="s">
        <v>2696</v>
      </c>
      <c r="J484" s="833" t="s">
        <v>1605</v>
      </c>
      <c r="K484" s="833" t="s">
        <v>2697</v>
      </c>
      <c r="L484" s="836">
        <v>35.25</v>
      </c>
      <c r="M484" s="836">
        <v>70.5</v>
      </c>
      <c r="N484" s="833">
        <v>2</v>
      </c>
      <c r="O484" s="837">
        <v>1</v>
      </c>
      <c r="P484" s="836">
        <v>70.5</v>
      </c>
      <c r="Q484" s="838">
        <v>1</v>
      </c>
      <c r="R484" s="833">
        <v>2</v>
      </c>
      <c r="S484" s="838">
        <v>1</v>
      </c>
      <c r="T484" s="837">
        <v>1</v>
      </c>
      <c r="U484" s="839">
        <v>1</v>
      </c>
    </row>
    <row r="485" spans="1:21" ht="14.45" customHeight="1" x14ac:dyDescent="0.2">
      <c r="A485" s="832">
        <v>50</v>
      </c>
      <c r="B485" s="833" t="s">
        <v>2196</v>
      </c>
      <c r="C485" s="833" t="s">
        <v>2202</v>
      </c>
      <c r="D485" s="834" t="s">
        <v>3340</v>
      </c>
      <c r="E485" s="835" t="s">
        <v>2217</v>
      </c>
      <c r="F485" s="833" t="s">
        <v>2197</v>
      </c>
      <c r="G485" s="833" t="s">
        <v>2456</v>
      </c>
      <c r="H485" s="833" t="s">
        <v>587</v>
      </c>
      <c r="I485" s="833" t="s">
        <v>2457</v>
      </c>
      <c r="J485" s="833" t="s">
        <v>871</v>
      </c>
      <c r="K485" s="833" t="s">
        <v>2458</v>
      </c>
      <c r="L485" s="836">
        <v>103.67</v>
      </c>
      <c r="M485" s="836">
        <v>103.67</v>
      </c>
      <c r="N485" s="833">
        <v>1</v>
      </c>
      <c r="O485" s="837">
        <v>1</v>
      </c>
      <c r="P485" s="836"/>
      <c r="Q485" s="838">
        <v>0</v>
      </c>
      <c r="R485" s="833"/>
      <c r="S485" s="838">
        <v>0</v>
      </c>
      <c r="T485" s="837"/>
      <c r="U485" s="839">
        <v>0</v>
      </c>
    </row>
    <row r="486" spans="1:21" ht="14.45" customHeight="1" x14ac:dyDescent="0.2">
      <c r="A486" s="832">
        <v>50</v>
      </c>
      <c r="B486" s="833" t="s">
        <v>2196</v>
      </c>
      <c r="C486" s="833" t="s">
        <v>2202</v>
      </c>
      <c r="D486" s="834" t="s">
        <v>3340</v>
      </c>
      <c r="E486" s="835" t="s">
        <v>2217</v>
      </c>
      <c r="F486" s="833" t="s">
        <v>2197</v>
      </c>
      <c r="G486" s="833" t="s">
        <v>2456</v>
      </c>
      <c r="H486" s="833" t="s">
        <v>587</v>
      </c>
      <c r="I486" s="833" t="s">
        <v>2701</v>
      </c>
      <c r="J486" s="833" t="s">
        <v>871</v>
      </c>
      <c r="K486" s="833" t="s">
        <v>2702</v>
      </c>
      <c r="L486" s="836">
        <v>103.67</v>
      </c>
      <c r="M486" s="836">
        <v>414.68</v>
      </c>
      <c r="N486" s="833">
        <v>4</v>
      </c>
      <c r="O486" s="837">
        <v>3.5</v>
      </c>
      <c r="P486" s="836">
        <v>103.67</v>
      </c>
      <c r="Q486" s="838">
        <v>0.25</v>
      </c>
      <c r="R486" s="833">
        <v>1</v>
      </c>
      <c r="S486" s="838">
        <v>0.25</v>
      </c>
      <c r="T486" s="837">
        <v>1</v>
      </c>
      <c r="U486" s="839">
        <v>0.2857142857142857</v>
      </c>
    </row>
    <row r="487" spans="1:21" ht="14.45" customHeight="1" x14ac:dyDescent="0.2">
      <c r="A487" s="832">
        <v>50</v>
      </c>
      <c r="B487" s="833" t="s">
        <v>2196</v>
      </c>
      <c r="C487" s="833" t="s">
        <v>2202</v>
      </c>
      <c r="D487" s="834" t="s">
        <v>3340</v>
      </c>
      <c r="E487" s="835" t="s">
        <v>2217</v>
      </c>
      <c r="F487" s="833" t="s">
        <v>2197</v>
      </c>
      <c r="G487" s="833" t="s">
        <v>2236</v>
      </c>
      <c r="H487" s="833" t="s">
        <v>587</v>
      </c>
      <c r="I487" s="833" t="s">
        <v>2947</v>
      </c>
      <c r="J487" s="833" t="s">
        <v>2704</v>
      </c>
      <c r="K487" s="833" t="s">
        <v>2948</v>
      </c>
      <c r="L487" s="836">
        <v>56.45</v>
      </c>
      <c r="M487" s="836">
        <v>56.45</v>
      </c>
      <c r="N487" s="833">
        <v>1</v>
      </c>
      <c r="O487" s="837">
        <v>1</v>
      </c>
      <c r="P487" s="836"/>
      <c r="Q487" s="838">
        <v>0</v>
      </c>
      <c r="R487" s="833"/>
      <c r="S487" s="838">
        <v>0</v>
      </c>
      <c r="T487" s="837"/>
      <c r="U487" s="839">
        <v>0</v>
      </c>
    </row>
    <row r="488" spans="1:21" ht="14.45" customHeight="1" x14ac:dyDescent="0.2">
      <c r="A488" s="832">
        <v>50</v>
      </c>
      <c r="B488" s="833" t="s">
        <v>2196</v>
      </c>
      <c r="C488" s="833" t="s">
        <v>2202</v>
      </c>
      <c r="D488" s="834" t="s">
        <v>3340</v>
      </c>
      <c r="E488" s="835" t="s">
        <v>2217</v>
      </c>
      <c r="F488" s="833" t="s">
        <v>2197</v>
      </c>
      <c r="G488" s="833" t="s">
        <v>2236</v>
      </c>
      <c r="H488" s="833" t="s">
        <v>625</v>
      </c>
      <c r="I488" s="833" t="s">
        <v>1719</v>
      </c>
      <c r="J488" s="833" t="s">
        <v>1715</v>
      </c>
      <c r="K488" s="833" t="s">
        <v>1720</v>
      </c>
      <c r="L488" s="836">
        <v>32.25</v>
      </c>
      <c r="M488" s="836">
        <v>161.25</v>
      </c>
      <c r="N488" s="833">
        <v>5</v>
      </c>
      <c r="O488" s="837">
        <v>3.5</v>
      </c>
      <c r="P488" s="836">
        <v>32.25</v>
      </c>
      <c r="Q488" s="838">
        <v>0.2</v>
      </c>
      <c r="R488" s="833">
        <v>1</v>
      </c>
      <c r="S488" s="838">
        <v>0.2</v>
      </c>
      <c r="T488" s="837">
        <v>0.5</v>
      </c>
      <c r="U488" s="839">
        <v>0.14285714285714285</v>
      </c>
    </row>
    <row r="489" spans="1:21" ht="14.45" customHeight="1" x14ac:dyDescent="0.2">
      <c r="A489" s="832">
        <v>50</v>
      </c>
      <c r="B489" s="833" t="s">
        <v>2196</v>
      </c>
      <c r="C489" s="833" t="s">
        <v>2202</v>
      </c>
      <c r="D489" s="834" t="s">
        <v>3340</v>
      </c>
      <c r="E489" s="835" t="s">
        <v>2217</v>
      </c>
      <c r="F489" s="833" t="s">
        <v>2197</v>
      </c>
      <c r="G489" s="833" t="s">
        <v>2236</v>
      </c>
      <c r="H489" s="833" t="s">
        <v>625</v>
      </c>
      <c r="I489" s="833" t="s">
        <v>1717</v>
      </c>
      <c r="J489" s="833" t="s">
        <v>1715</v>
      </c>
      <c r="K489" s="833" t="s">
        <v>1718</v>
      </c>
      <c r="L489" s="836">
        <v>57.6</v>
      </c>
      <c r="M489" s="836">
        <v>57.6</v>
      </c>
      <c r="N489" s="833">
        <v>1</v>
      </c>
      <c r="O489" s="837">
        <v>0.5</v>
      </c>
      <c r="P489" s="836">
        <v>57.6</v>
      </c>
      <c r="Q489" s="838">
        <v>1</v>
      </c>
      <c r="R489" s="833">
        <v>1</v>
      </c>
      <c r="S489" s="838">
        <v>1</v>
      </c>
      <c r="T489" s="837">
        <v>0.5</v>
      </c>
      <c r="U489" s="839">
        <v>1</v>
      </c>
    </row>
    <row r="490" spans="1:21" ht="14.45" customHeight="1" x14ac:dyDescent="0.2">
      <c r="A490" s="832">
        <v>50</v>
      </c>
      <c r="B490" s="833" t="s">
        <v>2196</v>
      </c>
      <c r="C490" s="833" t="s">
        <v>2202</v>
      </c>
      <c r="D490" s="834" t="s">
        <v>3340</v>
      </c>
      <c r="E490" s="835" t="s">
        <v>2217</v>
      </c>
      <c r="F490" s="833" t="s">
        <v>2197</v>
      </c>
      <c r="G490" s="833" t="s">
        <v>2236</v>
      </c>
      <c r="H490" s="833" t="s">
        <v>625</v>
      </c>
      <c r="I490" s="833" t="s">
        <v>1721</v>
      </c>
      <c r="J490" s="833" t="s">
        <v>1715</v>
      </c>
      <c r="K490" s="833" t="s">
        <v>1722</v>
      </c>
      <c r="L490" s="836">
        <v>115.18</v>
      </c>
      <c r="M490" s="836">
        <v>575.90000000000009</v>
      </c>
      <c r="N490" s="833">
        <v>5</v>
      </c>
      <c r="O490" s="837">
        <v>3</v>
      </c>
      <c r="P490" s="836">
        <v>575.90000000000009</v>
      </c>
      <c r="Q490" s="838">
        <v>1</v>
      </c>
      <c r="R490" s="833">
        <v>5</v>
      </c>
      <c r="S490" s="838">
        <v>1</v>
      </c>
      <c r="T490" s="837">
        <v>3</v>
      </c>
      <c r="U490" s="839">
        <v>1</v>
      </c>
    </row>
    <row r="491" spans="1:21" ht="14.45" customHeight="1" x14ac:dyDescent="0.2">
      <c r="A491" s="832">
        <v>50</v>
      </c>
      <c r="B491" s="833" t="s">
        <v>2196</v>
      </c>
      <c r="C491" s="833" t="s">
        <v>2202</v>
      </c>
      <c r="D491" s="834" t="s">
        <v>3340</v>
      </c>
      <c r="E491" s="835" t="s">
        <v>2217</v>
      </c>
      <c r="F491" s="833" t="s">
        <v>2197</v>
      </c>
      <c r="G491" s="833" t="s">
        <v>2459</v>
      </c>
      <c r="H491" s="833" t="s">
        <v>587</v>
      </c>
      <c r="I491" s="833" t="s">
        <v>2460</v>
      </c>
      <c r="J491" s="833" t="s">
        <v>2461</v>
      </c>
      <c r="K491" s="833" t="s">
        <v>2462</v>
      </c>
      <c r="L491" s="836">
        <v>173.31</v>
      </c>
      <c r="M491" s="836">
        <v>693.24</v>
      </c>
      <c r="N491" s="833">
        <v>4</v>
      </c>
      <c r="O491" s="837">
        <v>1.5</v>
      </c>
      <c r="P491" s="836">
        <v>693.24</v>
      </c>
      <c r="Q491" s="838">
        <v>1</v>
      </c>
      <c r="R491" s="833">
        <v>4</v>
      </c>
      <c r="S491" s="838">
        <v>1</v>
      </c>
      <c r="T491" s="837">
        <v>1.5</v>
      </c>
      <c r="U491" s="839">
        <v>1</v>
      </c>
    </row>
    <row r="492" spans="1:21" ht="14.45" customHeight="1" x14ac:dyDescent="0.2">
      <c r="A492" s="832">
        <v>50</v>
      </c>
      <c r="B492" s="833" t="s">
        <v>2196</v>
      </c>
      <c r="C492" s="833" t="s">
        <v>2202</v>
      </c>
      <c r="D492" s="834" t="s">
        <v>3340</v>
      </c>
      <c r="E492" s="835" t="s">
        <v>2217</v>
      </c>
      <c r="F492" s="833" t="s">
        <v>2197</v>
      </c>
      <c r="G492" s="833" t="s">
        <v>2242</v>
      </c>
      <c r="H492" s="833" t="s">
        <v>625</v>
      </c>
      <c r="I492" s="833" t="s">
        <v>2243</v>
      </c>
      <c r="J492" s="833" t="s">
        <v>1044</v>
      </c>
      <c r="K492" s="833" t="s">
        <v>1330</v>
      </c>
      <c r="L492" s="836">
        <v>47.7</v>
      </c>
      <c r="M492" s="836">
        <v>47.7</v>
      </c>
      <c r="N492" s="833">
        <v>1</v>
      </c>
      <c r="O492" s="837">
        <v>0.5</v>
      </c>
      <c r="P492" s="836"/>
      <c r="Q492" s="838">
        <v>0</v>
      </c>
      <c r="R492" s="833"/>
      <c r="S492" s="838">
        <v>0</v>
      </c>
      <c r="T492" s="837"/>
      <c r="U492" s="839">
        <v>0</v>
      </c>
    </row>
    <row r="493" spans="1:21" ht="14.45" customHeight="1" x14ac:dyDescent="0.2">
      <c r="A493" s="832">
        <v>50</v>
      </c>
      <c r="B493" s="833" t="s">
        <v>2196</v>
      </c>
      <c r="C493" s="833" t="s">
        <v>2202</v>
      </c>
      <c r="D493" s="834" t="s">
        <v>3340</v>
      </c>
      <c r="E493" s="835" t="s">
        <v>2217</v>
      </c>
      <c r="F493" s="833" t="s">
        <v>2197</v>
      </c>
      <c r="G493" s="833" t="s">
        <v>2242</v>
      </c>
      <c r="H493" s="833" t="s">
        <v>625</v>
      </c>
      <c r="I493" s="833" t="s">
        <v>1846</v>
      </c>
      <c r="J493" s="833" t="s">
        <v>1044</v>
      </c>
      <c r="K493" s="833" t="s">
        <v>1847</v>
      </c>
      <c r="L493" s="836">
        <v>143.09</v>
      </c>
      <c r="M493" s="836">
        <v>858.54</v>
      </c>
      <c r="N493" s="833">
        <v>6</v>
      </c>
      <c r="O493" s="837">
        <v>3.5</v>
      </c>
      <c r="P493" s="836">
        <v>429.27</v>
      </c>
      <c r="Q493" s="838">
        <v>0.5</v>
      </c>
      <c r="R493" s="833">
        <v>3</v>
      </c>
      <c r="S493" s="838">
        <v>0.5</v>
      </c>
      <c r="T493" s="837">
        <v>1.5</v>
      </c>
      <c r="U493" s="839">
        <v>0.42857142857142855</v>
      </c>
    </row>
    <row r="494" spans="1:21" ht="14.45" customHeight="1" x14ac:dyDescent="0.2">
      <c r="A494" s="832">
        <v>50</v>
      </c>
      <c r="B494" s="833" t="s">
        <v>2196</v>
      </c>
      <c r="C494" s="833" t="s">
        <v>2202</v>
      </c>
      <c r="D494" s="834" t="s">
        <v>3340</v>
      </c>
      <c r="E494" s="835" t="s">
        <v>2217</v>
      </c>
      <c r="F494" s="833" t="s">
        <v>2197</v>
      </c>
      <c r="G494" s="833" t="s">
        <v>2242</v>
      </c>
      <c r="H494" s="833" t="s">
        <v>625</v>
      </c>
      <c r="I494" s="833" t="s">
        <v>1848</v>
      </c>
      <c r="J494" s="833" t="s">
        <v>1047</v>
      </c>
      <c r="K494" s="833" t="s">
        <v>1849</v>
      </c>
      <c r="L494" s="836">
        <v>286.18</v>
      </c>
      <c r="M494" s="836">
        <v>572.36</v>
      </c>
      <c r="N494" s="833">
        <v>2</v>
      </c>
      <c r="O494" s="837">
        <v>1</v>
      </c>
      <c r="P494" s="836">
        <v>286.18</v>
      </c>
      <c r="Q494" s="838">
        <v>0.5</v>
      </c>
      <c r="R494" s="833">
        <v>1</v>
      </c>
      <c r="S494" s="838">
        <v>0.5</v>
      </c>
      <c r="T494" s="837">
        <v>0.5</v>
      </c>
      <c r="U494" s="839">
        <v>0.5</v>
      </c>
    </row>
    <row r="495" spans="1:21" ht="14.45" customHeight="1" x14ac:dyDescent="0.2">
      <c r="A495" s="832">
        <v>50</v>
      </c>
      <c r="B495" s="833" t="s">
        <v>2196</v>
      </c>
      <c r="C495" s="833" t="s">
        <v>2202</v>
      </c>
      <c r="D495" s="834" t="s">
        <v>3340</v>
      </c>
      <c r="E495" s="835" t="s">
        <v>2217</v>
      </c>
      <c r="F495" s="833" t="s">
        <v>2197</v>
      </c>
      <c r="G495" s="833" t="s">
        <v>2242</v>
      </c>
      <c r="H495" s="833" t="s">
        <v>587</v>
      </c>
      <c r="I495" s="833" t="s">
        <v>2949</v>
      </c>
      <c r="J495" s="833" t="s">
        <v>2950</v>
      </c>
      <c r="K495" s="833" t="s">
        <v>1798</v>
      </c>
      <c r="L495" s="836">
        <v>143.09</v>
      </c>
      <c r="M495" s="836">
        <v>286.18</v>
      </c>
      <c r="N495" s="833">
        <v>2</v>
      </c>
      <c r="O495" s="837">
        <v>1.5</v>
      </c>
      <c r="P495" s="836"/>
      <c r="Q495" s="838">
        <v>0</v>
      </c>
      <c r="R495" s="833"/>
      <c r="S495" s="838">
        <v>0</v>
      </c>
      <c r="T495" s="837"/>
      <c r="U495" s="839">
        <v>0</v>
      </c>
    </row>
    <row r="496" spans="1:21" ht="14.45" customHeight="1" x14ac:dyDescent="0.2">
      <c r="A496" s="832">
        <v>50</v>
      </c>
      <c r="B496" s="833" t="s">
        <v>2196</v>
      </c>
      <c r="C496" s="833" t="s">
        <v>2202</v>
      </c>
      <c r="D496" s="834" t="s">
        <v>3340</v>
      </c>
      <c r="E496" s="835" t="s">
        <v>2217</v>
      </c>
      <c r="F496" s="833" t="s">
        <v>2197</v>
      </c>
      <c r="G496" s="833" t="s">
        <v>2463</v>
      </c>
      <c r="H496" s="833" t="s">
        <v>625</v>
      </c>
      <c r="I496" s="833" t="s">
        <v>1863</v>
      </c>
      <c r="J496" s="833" t="s">
        <v>1864</v>
      </c>
      <c r="K496" s="833" t="s">
        <v>1865</v>
      </c>
      <c r="L496" s="836">
        <v>614.48</v>
      </c>
      <c r="M496" s="836">
        <v>614.48</v>
      </c>
      <c r="N496" s="833">
        <v>1</v>
      </c>
      <c r="O496" s="837">
        <v>0.5</v>
      </c>
      <c r="P496" s="836">
        <v>614.48</v>
      </c>
      <c r="Q496" s="838">
        <v>1</v>
      </c>
      <c r="R496" s="833">
        <v>1</v>
      </c>
      <c r="S496" s="838">
        <v>1</v>
      </c>
      <c r="T496" s="837">
        <v>0.5</v>
      </c>
      <c r="U496" s="839">
        <v>1</v>
      </c>
    </row>
    <row r="497" spans="1:21" ht="14.45" customHeight="1" x14ac:dyDescent="0.2">
      <c r="A497" s="832">
        <v>50</v>
      </c>
      <c r="B497" s="833" t="s">
        <v>2196</v>
      </c>
      <c r="C497" s="833" t="s">
        <v>2202</v>
      </c>
      <c r="D497" s="834" t="s">
        <v>3340</v>
      </c>
      <c r="E497" s="835" t="s">
        <v>2217</v>
      </c>
      <c r="F497" s="833" t="s">
        <v>2197</v>
      </c>
      <c r="G497" s="833" t="s">
        <v>2463</v>
      </c>
      <c r="H497" s="833" t="s">
        <v>625</v>
      </c>
      <c r="I497" s="833" t="s">
        <v>2951</v>
      </c>
      <c r="J497" s="833" t="s">
        <v>1864</v>
      </c>
      <c r="K497" s="833" t="s">
        <v>2952</v>
      </c>
      <c r="L497" s="836">
        <v>819.07</v>
      </c>
      <c r="M497" s="836">
        <v>6552.56</v>
      </c>
      <c r="N497" s="833">
        <v>8</v>
      </c>
      <c r="O497" s="837">
        <v>4.5</v>
      </c>
      <c r="P497" s="836">
        <v>4914.42</v>
      </c>
      <c r="Q497" s="838">
        <v>0.75</v>
      </c>
      <c r="R497" s="833">
        <v>6</v>
      </c>
      <c r="S497" s="838">
        <v>0.75</v>
      </c>
      <c r="T497" s="837">
        <v>3.5</v>
      </c>
      <c r="U497" s="839">
        <v>0.77777777777777779</v>
      </c>
    </row>
    <row r="498" spans="1:21" ht="14.45" customHeight="1" x14ac:dyDescent="0.2">
      <c r="A498" s="832">
        <v>50</v>
      </c>
      <c r="B498" s="833" t="s">
        <v>2196</v>
      </c>
      <c r="C498" s="833" t="s">
        <v>2202</v>
      </c>
      <c r="D498" s="834" t="s">
        <v>3340</v>
      </c>
      <c r="E498" s="835" t="s">
        <v>2217</v>
      </c>
      <c r="F498" s="833" t="s">
        <v>2197</v>
      </c>
      <c r="G498" s="833" t="s">
        <v>2463</v>
      </c>
      <c r="H498" s="833" t="s">
        <v>625</v>
      </c>
      <c r="I498" s="833" t="s">
        <v>2953</v>
      </c>
      <c r="J498" s="833" t="s">
        <v>1864</v>
      </c>
      <c r="K498" s="833" t="s">
        <v>2954</v>
      </c>
      <c r="L498" s="836">
        <v>742.17</v>
      </c>
      <c r="M498" s="836">
        <v>742.17</v>
      </c>
      <c r="N498" s="833">
        <v>1</v>
      </c>
      <c r="O498" s="837">
        <v>1</v>
      </c>
      <c r="P498" s="836"/>
      <c r="Q498" s="838">
        <v>0</v>
      </c>
      <c r="R498" s="833"/>
      <c r="S498" s="838">
        <v>0</v>
      </c>
      <c r="T498" s="837"/>
      <c r="U498" s="839">
        <v>0</v>
      </c>
    </row>
    <row r="499" spans="1:21" ht="14.45" customHeight="1" x14ac:dyDescent="0.2">
      <c r="A499" s="832">
        <v>50</v>
      </c>
      <c r="B499" s="833" t="s">
        <v>2196</v>
      </c>
      <c r="C499" s="833" t="s">
        <v>2202</v>
      </c>
      <c r="D499" s="834" t="s">
        <v>3340</v>
      </c>
      <c r="E499" s="835" t="s">
        <v>2217</v>
      </c>
      <c r="F499" s="833" t="s">
        <v>2197</v>
      </c>
      <c r="G499" s="833" t="s">
        <v>2468</v>
      </c>
      <c r="H499" s="833" t="s">
        <v>587</v>
      </c>
      <c r="I499" s="833" t="s">
        <v>2469</v>
      </c>
      <c r="J499" s="833" t="s">
        <v>2470</v>
      </c>
      <c r="K499" s="833" t="s">
        <v>2471</v>
      </c>
      <c r="L499" s="836">
        <v>72.88</v>
      </c>
      <c r="M499" s="836">
        <v>72.88</v>
      </c>
      <c r="N499" s="833">
        <v>1</v>
      </c>
      <c r="O499" s="837">
        <v>0.5</v>
      </c>
      <c r="P499" s="836"/>
      <c r="Q499" s="838">
        <v>0</v>
      </c>
      <c r="R499" s="833"/>
      <c r="S499" s="838">
        <v>0</v>
      </c>
      <c r="T499" s="837"/>
      <c r="U499" s="839">
        <v>0</v>
      </c>
    </row>
    <row r="500" spans="1:21" ht="14.45" customHeight="1" x14ac:dyDescent="0.2">
      <c r="A500" s="832">
        <v>50</v>
      </c>
      <c r="B500" s="833" t="s">
        <v>2196</v>
      </c>
      <c r="C500" s="833" t="s">
        <v>2202</v>
      </c>
      <c r="D500" s="834" t="s">
        <v>3340</v>
      </c>
      <c r="E500" s="835" t="s">
        <v>2217</v>
      </c>
      <c r="F500" s="833" t="s">
        <v>2197</v>
      </c>
      <c r="G500" s="833" t="s">
        <v>2468</v>
      </c>
      <c r="H500" s="833" t="s">
        <v>587</v>
      </c>
      <c r="I500" s="833" t="s">
        <v>2472</v>
      </c>
      <c r="J500" s="833" t="s">
        <v>2470</v>
      </c>
      <c r="K500" s="833" t="s">
        <v>2473</v>
      </c>
      <c r="L500" s="836">
        <v>218.62</v>
      </c>
      <c r="M500" s="836">
        <v>218.62</v>
      </c>
      <c r="N500" s="833">
        <v>1</v>
      </c>
      <c r="O500" s="837">
        <v>1</v>
      </c>
      <c r="P500" s="836"/>
      <c r="Q500" s="838">
        <v>0</v>
      </c>
      <c r="R500" s="833"/>
      <c r="S500" s="838">
        <v>0</v>
      </c>
      <c r="T500" s="837"/>
      <c r="U500" s="839">
        <v>0</v>
      </c>
    </row>
    <row r="501" spans="1:21" ht="14.45" customHeight="1" x14ac:dyDescent="0.2">
      <c r="A501" s="832">
        <v>50</v>
      </c>
      <c r="B501" s="833" t="s">
        <v>2196</v>
      </c>
      <c r="C501" s="833" t="s">
        <v>2202</v>
      </c>
      <c r="D501" s="834" t="s">
        <v>3340</v>
      </c>
      <c r="E501" s="835" t="s">
        <v>2217</v>
      </c>
      <c r="F501" s="833" t="s">
        <v>2197</v>
      </c>
      <c r="G501" s="833" t="s">
        <v>2468</v>
      </c>
      <c r="H501" s="833" t="s">
        <v>587</v>
      </c>
      <c r="I501" s="833" t="s">
        <v>2955</v>
      </c>
      <c r="J501" s="833" t="s">
        <v>2956</v>
      </c>
      <c r="K501" s="833" t="s">
        <v>2957</v>
      </c>
      <c r="L501" s="836">
        <v>144.6</v>
      </c>
      <c r="M501" s="836">
        <v>578.4</v>
      </c>
      <c r="N501" s="833">
        <v>4</v>
      </c>
      <c r="O501" s="837">
        <v>1</v>
      </c>
      <c r="P501" s="836">
        <v>144.6</v>
      </c>
      <c r="Q501" s="838">
        <v>0.25</v>
      </c>
      <c r="R501" s="833">
        <v>1</v>
      </c>
      <c r="S501" s="838">
        <v>0.25</v>
      </c>
      <c r="T501" s="837">
        <v>0.5</v>
      </c>
      <c r="U501" s="839">
        <v>0.5</v>
      </c>
    </row>
    <row r="502" spans="1:21" ht="14.45" customHeight="1" x14ac:dyDescent="0.2">
      <c r="A502" s="832">
        <v>50</v>
      </c>
      <c r="B502" s="833" t="s">
        <v>2196</v>
      </c>
      <c r="C502" s="833" t="s">
        <v>2202</v>
      </c>
      <c r="D502" s="834" t="s">
        <v>3340</v>
      </c>
      <c r="E502" s="835" t="s">
        <v>2217</v>
      </c>
      <c r="F502" s="833" t="s">
        <v>2197</v>
      </c>
      <c r="G502" s="833" t="s">
        <v>2468</v>
      </c>
      <c r="H502" s="833" t="s">
        <v>587</v>
      </c>
      <c r="I502" s="833" t="s">
        <v>2474</v>
      </c>
      <c r="J502" s="833" t="s">
        <v>2470</v>
      </c>
      <c r="K502" s="833" t="s">
        <v>2475</v>
      </c>
      <c r="L502" s="836">
        <v>145.72999999999999</v>
      </c>
      <c r="M502" s="836">
        <v>437.18999999999994</v>
      </c>
      <c r="N502" s="833">
        <v>3</v>
      </c>
      <c r="O502" s="837">
        <v>1</v>
      </c>
      <c r="P502" s="836">
        <v>145.72999999999999</v>
      </c>
      <c r="Q502" s="838">
        <v>0.33333333333333337</v>
      </c>
      <c r="R502" s="833">
        <v>1</v>
      </c>
      <c r="S502" s="838">
        <v>0.33333333333333331</v>
      </c>
      <c r="T502" s="837">
        <v>0.5</v>
      </c>
      <c r="U502" s="839">
        <v>0.5</v>
      </c>
    </row>
    <row r="503" spans="1:21" ht="14.45" customHeight="1" x14ac:dyDescent="0.2">
      <c r="A503" s="832">
        <v>50</v>
      </c>
      <c r="B503" s="833" t="s">
        <v>2196</v>
      </c>
      <c r="C503" s="833" t="s">
        <v>2202</v>
      </c>
      <c r="D503" s="834" t="s">
        <v>3340</v>
      </c>
      <c r="E503" s="835" t="s">
        <v>2217</v>
      </c>
      <c r="F503" s="833" t="s">
        <v>2197</v>
      </c>
      <c r="G503" s="833" t="s">
        <v>2468</v>
      </c>
      <c r="H503" s="833" t="s">
        <v>587</v>
      </c>
      <c r="I503" s="833" t="s">
        <v>2476</v>
      </c>
      <c r="J503" s="833" t="s">
        <v>2470</v>
      </c>
      <c r="K503" s="833" t="s">
        <v>2477</v>
      </c>
      <c r="L503" s="836">
        <v>437.23</v>
      </c>
      <c r="M503" s="836">
        <v>1311.69</v>
      </c>
      <c r="N503" s="833">
        <v>3</v>
      </c>
      <c r="O503" s="837">
        <v>2</v>
      </c>
      <c r="P503" s="836"/>
      <c r="Q503" s="838">
        <v>0</v>
      </c>
      <c r="R503" s="833"/>
      <c r="S503" s="838">
        <v>0</v>
      </c>
      <c r="T503" s="837"/>
      <c r="U503" s="839">
        <v>0</v>
      </c>
    </row>
    <row r="504" spans="1:21" ht="14.45" customHeight="1" x14ac:dyDescent="0.2">
      <c r="A504" s="832">
        <v>50</v>
      </c>
      <c r="B504" s="833" t="s">
        <v>2196</v>
      </c>
      <c r="C504" s="833" t="s">
        <v>2202</v>
      </c>
      <c r="D504" s="834" t="s">
        <v>3340</v>
      </c>
      <c r="E504" s="835" t="s">
        <v>2217</v>
      </c>
      <c r="F504" s="833" t="s">
        <v>2197</v>
      </c>
      <c r="G504" s="833" t="s">
        <v>2710</v>
      </c>
      <c r="H504" s="833" t="s">
        <v>587</v>
      </c>
      <c r="I504" s="833" t="s">
        <v>2958</v>
      </c>
      <c r="J504" s="833" t="s">
        <v>2712</v>
      </c>
      <c r="K504" s="833" t="s">
        <v>2959</v>
      </c>
      <c r="L504" s="836">
        <v>87.67</v>
      </c>
      <c r="M504" s="836">
        <v>175.34</v>
      </c>
      <c r="N504" s="833">
        <v>2</v>
      </c>
      <c r="O504" s="837">
        <v>1</v>
      </c>
      <c r="P504" s="836">
        <v>175.34</v>
      </c>
      <c r="Q504" s="838">
        <v>1</v>
      </c>
      <c r="R504" s="833">
        <v>2</v>
      </c>
      <c r="S504" s="838">
        <v>1</v>
      </c>
      <c r="T504" s="837">
        <v>1</v>
      </c>
      <c r="U504" s="839">
        <v>1</v>
      </c>
    </row>
    <row r="505" spans="1:21" ht="14.45" customHeight="1" x14ac:dyDescent="0.2">
      <c r="A505" s="832">
        <v>50</v>
      </c>
      <c r="B505" s="833" t="s">
        <v>2196</v>
      </c>
      <c r="C505" s="833" t="s">
        <v>2202</v>
      </c>
      <c r="D505" s="834" t="s">
        <v>3340</v>
      </c>
      <c r="E505" s="835" t="s">
        <v>2217</v>
      </c>
      <c r="F505" s="833" t="s">
        <v>2197</v>
      </c>
      <c r="G505" s="833" t="s">
        <v>2714</v>
      </c>
      <c r="H505" s="833" t="s">
        <v>587</v>
      </c>
      <c r="I505" s="833" t="s">
        <v>2960</v>
      </c>
      <c r="J505" s="833" t="s">
        <v>2716</v>
      </c>
      <c r="K505" s="833" t="s">
        <v>2961</v>
      </c>
      <c r="L505" s="836">
        <v>169.29</v>
      </c>
      <c r="M505" s="836">
        <v>338.58</v>
      </c>
      <c r="N505" s="833">
        <v>2</v>
      </c>
      <c r="O505" s="837">
        <v>0.5</v>
      </c>
      <c r="P505" s="836">
        <v>338.58</v>
      </c>
      <c r="Q505" s="838">
        <v>1</v>
      </c>
      <c r="R505" s="833">
        <v>2</v>
      </c>
      <c r="S505" s="838">
        <v>1</v>
      </c>
      <c r="T505" s="837">
        <v>0.5</v>
      </c>
      <c r="U505" s="839">
        <v>1</v>
      </c>
    </row>
    <row r="506" spans="1:21" ht="14.45" customHeight="1" x14ac:dyDescent="0.2">
      <c r="A506" s="832">
        <v>50</v>
      </c>
      <c r="B506" s="833" t="s">
        <v>2196</v>
      </c>
      <c r="C506" s="833" t="s">
        <v>2202</v>
      </c>
      <c r="D506" s="834" t="s">
        <v>3340</v>
      </c>
      <c r="E506" s="835" t="s">
        <v>2217</v>
      </c>
      <c r="F506" s="833" t="s">
        <v>2197</v>
      </c>
      <c r="G506" s="833" t="s">
        <v>2478</v>
      </c>
      <c r="H506" s="833" t="s">
        <v>625</v>
      </c>
      <c r="I506" s="833" t="s">
        <v>2482</v>
      </c>
      <c r="J506" s="833" t="s">
        <v>2480</v>
      </c>
      <c r="K506" s="833" t="s">
        <v>2483</v>
      </c>
      <c r="L506" s="836">
        <v>160.1</v>
      </c>
      <c r="M506" s="836">
        <v>640.4</v>
      </c>
      <c r="N506" s="833">
        <v>4</v>
      </c>
      <c r="O506" s="837">
        <v>1</v>
      </c>
      <c r="P506" s="836">
        <v>640.4</v>
      </c>
      <c r="Q506" s="838">
        <v>1</v>
      </c>
      <c r="R506" s="833">
        <v>4</v>
      </c>
      <c r="S506" s="838">
        <v>1</v>
      </c>
      <c r="T506" s="837">
        <v>1</v>
      </c>
      <c r="U506" s="839">
        <v>1</v>
      </c>
    </row>
    <row r="507" spans="1:21" ht="14.45" customHeight="1" x14ac:dyDescent="0.2">
      <c r="A507" s="832">
        <v>50</v>
      </c>
      <c r="B507" s="833" t="s">
        <v>2196</v>
      </c>
      <c r="C507" s="833" t="s">
        <v>2202</v>
      </c>
      <c r="D507" s="834" t="s">
        <v>3340</v>
      </c>
      <c r="E507" s="835" t="s">
        <v>2217</v>
      </c>
      <c r="F507" s="833" t="s">
        <v>2197</v>
      </c>
      <c r="G507" s="833" t="s">
        <v>2478</v>
      </c>
      <c r="H507" s="833" t="s">
        <v>625</v>
      </c>
      <c r="I507" s="833" t="s">
        <v>2962</v>
      </c>
      <c r="J507" s="833" t="s">
        <v>2480</v>
      </c>
      <c r="K507" s="833" t="s">
        <v>2963</v>
      </c>
      <c r="L507" s="836">
        <v>640.41</v>
      </c>
      <c r="M507" s="836">
        <v>1280.82</v>
      </c>
      <c r="N507" s="833">
        <v>2</v>
      </c>
      <c r="O507" s="837">
        <v>0.5</v>
      </c>
      <c r="P507" s="836">
        <v>1280.82</v>
      </c>
      <c r="Q507" s="838">
        <v>1</v>
      </c>
      <c r="R507" s="833">
        <v>2</v>
      </c>
      <c r="S507" s="838">
        <v>1</v>
      </c>
      <c r="T507" s="837">
        <v>0.5</v>
      </c>
      <c r="U507" s="839">
        <v>1</v>
      </c>
    </row>
    <row r="508" spans="1:21" ht="14.45" customHeight="1" x14ac:dyDescent="0.2">
      <c r="A508" s="832">
        <v>50</v>
      </c>
      <c r="B508" s="833" t="s">
        <v>2196</v>
      </c>
      <c r="C508" s="833" t="s">
        <v>2202</v>
      </c>
      <c r="D508" s="834" t="s">
        <v>3340</v>
      </c>
      <c r="E508" s="835" t="s">
        <v>2217</v>
      </c>
      <c r="F508" s="833" t="s">
        <v>2197</v>
      </c>
      <c r="G508" s="833" t="s">
        <v>2964</v>
      </c>
      <c r="H508" s="833" t="s">
        <v>587</v>
      </c>
      <c r="I508" s="833" t="s">
        <v>2965</v>
      </c>
      <c r="J508" s="833" t="s">
        <v>2966</v>
      </c>
      <c r="K508" s="833" t="s">
        <v>2967</v>
      </c>
      <c r="L508" s="836">
        <v>32.25</v>
      </c>
      <c r="M508" s="836">
        <v>32.25</v>
      </c>
      <c r="N508" s="833">
        <v>1</v>
      </c>
      <c r="O508" s="837">
        <v>0.5</v>
      </c>
      <c r="P508" s="836">
        <v>32.25</v>
      </c>
      <c r="Q508" s="838">
        <v>1</v>
      </c>
      <c r="R508" s="833">
        <v>1</v>
      </c>
      <c r="S508" s="838">
        <v>1</v>
      </c>
      <c r="T508" s="837">
        <v>0.5</v>
      </c>
      <c r="U508" s="839">
        <v>1</v>
      </c>
    </row>
    <row r="509" spans="1:21" ht="14.45" customHeight="1" x14ac:dyDescent="0.2">
      <c r="A509" s="832">
        <v>50</v>
      </c>
      <c r="B509" s="833" t="s">
        <v>2196</v>
      </c>
      <c r="C509" s="833" t="s">
        <v>2202</v>
      </c>
      <c r="D509" s="834" t="s">
        <v>3340</v>
      </c>
      <c r="E509" s="835" t="s">
        <v>2217</v>
      </c>
      <c r="F509" s="833" t="s">
        <v>2197</v>
      </c>
      <c r="G509" s="833" t="s">
        <v>2964</v>
      </c>
      <c r="H509" s="833" t="s">
        <v>587</v>
      </c>
      <c r="I509" s="833" t="s">
        <v>2968</v>
      </c>
      <c r="J509" s="833" t="s">
        <v>2969</v>
      </c>
      <c r="K509" s="833" t="s">
        <v>1718</v>
      </c>
      <c r="L509" s="836">
        <v>115.18</v>
      </c>
      <c r="M509" s="836">
        <v>2188.420000000001</v>
      </c>
      <c r="N509" s="833">
        <v>19</v>
      </c>
      <c r="O509" s="837">
        <v>13.5</v>
      </c>
      <c r="P509" s="836">
        <v>1266.9800000000005</v>
      </c>
      <c r="Q509" s="838">
        <v>0.57894736842105254</v>
      </c>
      <c r="R509" s="833">
        <v>11</v>
      </c>
      <c r="S509" s="838">
        <v>0.57894736842105265</v>
      </c>
      <c r="T509" s="837">
        <v>7.5</v>
      </c>
      <c r="U509" s="839">
        <v>0.55555555555555558</v>
      </c>
    </row>
    <row r="510" spans="1:21" ht="14.45" customHeight="1" x14ac:dyDescent="0.2">
      <c r="A510" s="832">
        <v>50</v>
      </c>
      <c r="B510" s="833" t="s">
        <v>2196</v>
      </c>
      <c r="C510" s="833" t="s">
        <v>2202</v>
      </c>
      <c r="D510" s="834" t="s">
        <v>3340</v>
      </c>
      <c r="E510" s="835" t="s">
        <v>2217</v>
      </c>
      <c r="F510" s="833" t="s">
        <v>2197</v>
      </c>
      <c r="G510" s="833" t="s">
        <v>2234</v>
      </c>
      <c r="H510" s="833" t="s">
        <v>625</v>
      </c>
      <c r="I510" s="833" t="s">
        <v>2484</v>
      </c>
      <c r="J510" s="833" t="s">
        <v>1852</v>
      </c>
      <c r="K510" s="833" t="s">
        <v>2453</v>
      </c>
      <c r="L510" s="836">
        <v>317.98</v>
      </c>
      <c r="M510" s="836">
        <v>635.96</v>
      </c>
      <c r="N510" s="833">
        <v>2</v>
      </c>
      <c r="O510" s="837">
        <v>1</v>
      </c>
      <c r="P510" s="836">
        <v>635.96</v>
      </c>
      <c r="Q510" s="838">
        <v>1</v>
      </c>
      <c r="R510" s="833">
        <v>2</v>
      </c>
      <c r="S510" s="838">
        <v>1</v>
      </c>
      <c r="T510" s="837">
        <v>1</v>
      </c>
      <c r="U510" s="839">
        <v>1</v>
      </c>
    </row>
    <row r="511" spans="1:21" ht="14.45" customHeight="1" x14ac:dyDescent="0.2">
      <c r="A511" s="832">
        <v>50</v>
      </c>
      <c r="B511" s="833" t="s">
        <v>2196</v>
      </c>
      <c r="C511" s="833" t="s">
        <v>2202</v>
      </c>
      <c r="D511" s="834" t="s">
        <v>3340</v>
      </c>
      <c r="E511" s="835" t="s">
        <v>2217</v>
      </c>
      <c r="F511" s="833" t="s">
        <v>2197</v>
      </c>
      <c r="G511" s="833" t="s">
        <v>2234</v>
      </c>
      <c r="H511" s="833" t="s">
        <v>625</v>
      </c>
      <c r="I511" s="833" t="s">
        <v>1851</v>
      </c>
      <c r="J511" s="833" t="s">
        <v>1852</v>
      </c>
      <c r="K511" s="833" t="s">
        <v>1853</v>
      </c>
      <c r="L511" s="836">
        <v>10.34</v>
      </c>
      <c r="M511" s="836">
        <v>155.10000000000002</v>
      </c>
      <c r="N511" s="833">
        <v>15</v>
      </c>
      <c r="O511" s="837">
        <v>1.5</v>
      </c>
      <c r="P511" s="836">
        <v>155.10000000000002</v>
      </c>
      <c r="Q511" s="838">
        <v>1</v>
      </c>
      <c r="R511" s="833">
        <v>15</v>
      </c>
      <c r="S511" s="838">
        <v>1</v>
      </c>
      <c r="T511" s="837">
        <v>1.5</v>
      </c>
      <c r="U511" s="839">
        <v>1</v>
      </c>
    </row>
    <row r="512" spans="1:21" ht="14.45" customHeight="1" x14ac:dyDescent="0.2">
      <c r="A512" s="832">
        <v>50</v>
      </c>
      <c r="B512" s="833" t="s">
        <v>2196</v>
      </c>
      <c r="C512" s="833" t="s">
        <v>2202</v>
      </c>
      <c r="D512" s="834" t="s">
        <v>3340</v>
      </c>
      <c r="E512" s="835" t="s">
        <v>2217</v>
      </c>
      <c r="F512" s="833" t="s">
        <v>2197</v>
      </c>
      <c r="G512" s="833" t="s">
        <v>2234</v>
      </c>
      <c r="H512" s="833" t="s">
        <v>625</v>
      </c>
      <c r="I512" s="833" t="s">
        <v>1854</v>
      </c>
      <c r="J512" s="833" t="s">
        <v>1852</v>
      </c>
      <c r="K512" s="833" t="s">
        <v>1855</v>
      </c>
      <c r="L512" s="836">
        <v>15.9</v>
      </c>
      <c r="M512" s="836">
        <v>318</v>
      </c>
      <c r="N512" s="833">
        <v>20</v>
      </c>
      <c r="O512" s="837">
        <v>3.5</v>
      </c>
      <c r="P512" s="836">
        <v>254.4</v>
      </c>
      <c r="Q512" s="838">
        <v>0.8</v>
      </c>
      <c r="R512" s="833">
        <v>16</v>
      </c>
      <c r="S512" s="838">
        <v>0.8</v>
      </c>
      <c r="T512" s="837">
        <v>2</v>
      </c>
      <c r="U512" s="839">
        <v>0.5714285714285714</v>
      </c>
    </row>
    <row r="513" spans="1:21" ht="14.45" customHeight="1" x14ac:dyDescent="0.2">
      <c r="A513" s="832">
        <v>50</v>
      </c>
      <c r="B513" s="833" t="s">
        <v>2196</v>
      </c>
      <c r="C513" s="833" t="s">
        <v>2202</v>
      </c>
      <c r="D513" s="834" t="s">
        <v>3340</v>
      </c>
      <c r="E513" s="835" t="s">
        <v>2217</v>
      </c>
      <c r="F513" s="833" t="s">
        <v>2197</v>
      </c>
      <c r="G513" s="833" t="s">
        <v>2234</v>
      </c>
      <c r="H513" s="833" t="s">
        <v>625</v>
      </c>
      <c r="I513" s="833" t="s">
        <v>1856</v>
      </c>
      <c r="J513" s="833" t="s">
        <v>1852</v>
      </c>
      <c r="K513" s="833" t="s">
        <v>1857</v>
      </c>
      <c r="L513" s="836">
        <v>47.7</v>
      </c>
      <c r="M513" s="836">
        <v>47.7</v>
      </c>
      <c r="N513" s="833">
        <v>1</v>
      </c>
      <c r="O513" s="837">
        <v>0.5</v>
      </c>
      <c r="P513" s="836">
        <v>47.7</v>
      </c>
      <c r="Q513" s="838">
        <v>1</v>
      </c>
      <c r="R513" s="833">
        <v>1</v>
      </c>
      <c r="S513" s="838">
        <v>1</v>
      </c>
      <c r="T513" s="837">
        <v>0.5</v>
      </c>
      <c r="U513" s="839">
        <v>1</v>
      </c>
    </row>
    <row r="514" spans="1:21" ht="14.45" customHeight="1" x14ac:dyDescent="0.2">
      <c r="A514" s="832">
        <v>50</v>
      </c>
      <c r="B514" s="833" t="s">
        <v>2196</v>
      </c>
      <c r="C514" s="833" t="s">
        <v>2202</v>
      </c>
      <c r="D514" s="834" t="s">
        <v>3340</v>
      </c>
      <c r="E514" s="835" t="s">
        <v>2217</v>
      </c>
      <c r="F514" s="833" t="s">
        <v>2197</v>
      </c>
      <c r="G514" s="833" t="s">
        <v>2234</v>
      </c>
      <c r="H514" s="833" t="s">
        <v>625</v>
      </c>
      <c r="I514" s="833" t="s">
        <v>2485</v>
      </c>
      <c r="J514" s="833" t="s">
        <v>1852</v>
      </c>
      <c r="K514" s="833" t="s">
        <v>2299</v>
      </c>
      <c r="L514" s="836">
        <v>158.99</v>
      </c>
      <c r="M514" s="836">
        <v>635.96</v>
      </c>
      <c r="N514" s="833">
        <v>4</v>
      </c>
      <c r="O514" s="837">
        <v>2</v>
      </c>
      <c r="P514" s="836">
        <v>317.98</v>
      </c>
      <c r="Q514" s="838">
        <v>0.5</v>
      </c>
      <c r="R514" s="833">
        <v>2</v>
      </c>
      <c r="S514" s="838">
        <v>0.5</v>
      </c>
      <c r="T514" s="837">
        <v>1</v>
      </c>
      <c r="U514" s="839">
        <v>0.5</v>
      </c>
    </row>
    <row r="515" spans="1:21" ht="14.45" customHeight="1" x14ac:dyDescent="0.2">
      <c r="A515" s="832">
        <v>50</v>
      </c>
      <c r="B515" s="833" t="s">
        <v>2196</v>
      </c>
      <c r="C515" s="833" t="s">
        <v>2202</v>
      </c>
      <c r="D515" s="834" t="s">
        <v>3340</v>
      </c>
      <c r="E515" s="835" t="s">
        <v>2217</v>
      </c>
      <c r="F515" s="833" t="s">
        <v>2197</v>
      </c>
      <c r="G515" s="833" t="s">
        <v>2234</v>
      </c>
      <c r="H515" s="833" t="s">
        <v>587</v>
      </c>
      <c r="I515" s="833" t="s">
        <v>2970</v>
      </c>
      <c r="J515" s="833" t="s">
        <v>2971</v>
      </c>
      <c r="K515" s="833" t="s">
        <v>2090</v>
      </c>
      <c r="L515" s="836">
        <v>286.18</v>
      </c>
      <c r="M515" s="836">
        <v>286.18</v>
      </c>
      <c r="N515" s="833">
        <v>1</v>
      </c>
      <c r="O515" s="837">
        <v>0.5</v>
      </c>
      <c r="P515" s="836"/>
      <c r="Q515" s="838">
        <v>0</v>
      </c>
      <c r="R515" s="833"/>
      <c r="S515" s="838">
        <v>0</v>
      </c>
      <c r="T515" s="837"/>
      <c r="U515" s="839">
        <v>0</v>
      </c>
    </row>
    <row r="516" spans="1:21" ht="14.45" customHeight="1" x14ac:dyDescent="0.2">
      <c r="A516" s="832">
        <v>50</v>
      </c>
      <c r="B516" s="833" t="s">
        <v>2196</v>
      </c>
      <c r="C516" s="833" t="s">
        <v>2202</v>
      </c>
      <c r="D516" s="834" t="s">
        <v>3340</v>
      </c>
      <c r="E516" s="835" t="s">
        <v>2217</v>
      </c>
      <c r="F516" s="833" t="s">
        <v>2197</v>
      </c>
      <c r="G516" s="833" t="s">
        <v>2972</v>
      </c>
      <c r="H516" s="833" t="s">
        <v>625</v>
      </c>
      <c r="I516" s="833" t="s">
        <v>1859</v>
      </c>
      <c r="J516" s="833" t="s">
        <v>1860</v>
      </c>
      <c r="K516" s="833" t="s">
        <v>1861</v>
      </c>
      <c r="L516" s="836">
        <v>102.46</v>
      </c>
      <c r="M516" s="836">
        <v>614.76</v>
      </c>
      <c r="N516" s="833">
        <v>6</v>
      </c>
      <c r="O516" s="837">
        <v>1</v>
      </c>
      <c r="P516" s="836"/>
      <c r="Q516" s="838">
        <v>0</v>
      </c>
      <c r="R516" s="833"/>
      <c r="S516" s="838">
        <v>0</v>
      </c>
      <c r="T516" s="837"/>
      <c r="U516" s="839">
        <v>0</v>
      </c>
    </row>
    <row r="517" spans="1:21" ht="14.45" customHeight="1" x14ac:dyDescent="0.2">
      <c r="A517" s="832">
        <v>50</v>
      </c>
      <c r="B517" s="833" t="s">
        <v>2196</v>
      </c>
      <c r="C517" s="833" t="s">
        <v>2202</v>
      </c>
      <c r="D517" s="834" t="s">
        <v>3340</v>
      </c>
      <c r="E517" s="835" t="s">
        <v>2217</v>
      </c>
      <c r="F517" s="833" t="s">
        <v>2197</v>
      </c>
      <c r="G517" s="833" t="s">
        <v>2488</v>
      </c>
      <c r="H517" s="833" t="s">
        <v>587</v>
      </c>
      <c r="I517" s="833" t="s">
        <v>2489</v>
      </c>
      <c r="J517" s="833" t="s">
        <v>2490</v>
      </c>
      <c r="K517" s="833" t="s">
        <v>2491</v>
      </c>
      <c r="L517" s="836">
        <v>6177.8</v>
      </c>
      <c r="M517" s="836">
        <v>12355.6</v>
      </c>
      <c r="N517" s="833">
        <v>2</v>
      </c>
      <c r="O517" s="837">
        <v>2</v>
      </c>
      <c r="P517" s="836">
        <v>6177.8</v>
      </c>
      <c r="Q517" s="838">
        <v>0.5</v>
      </c>
      <c r="R517" s="833">
        <v>1</v>
      </c>
      <c r="S517" s="838">
        <v>0.5</v>
      </c>
      <c r="T517" s="837">
        <v>1</v>
      </c>
      <c r="U517" s="839">
        <v>0.5</v>
      </c>
    </row>
    <row r="518" spans="1:21" ht="14.45" customHeight="1" x14ac:dyDescent="0.2">
      <c r="A518" s="832">
        <v>50</v>
      </c>
      <c r="B518" s="833" t="s">
        <v>2196</v>
      </c>
      <c r="C518" s="833" t="s">
        <v>2202</v>
      </c>
      <c r="D518" s="834" t="s">
        <v>3340</v>
      </c>
      <c r="E518" s="835" t="s">
        <v>2217</v>
      </c>
      <c r="F518" s="833" t="s">
        <v>2197</v>
      </c>
      <c r="G518" s="833" t="s">
        <v>2488</v>
      </c>
      <c r="H518" s="833" t="s">
        <v>587</v>
      </c>
      <c r="I518" s="833" t="s">
        <v>2973</v>
      </c>
      <c r="J518" s="833" t="s">
        <v>2490</v>
      </c>
      <c r="K518" s="833" t="s">
        <v>2974</v>
      </c>
      <c r="L518" s="836">
        <v>1323.82</v>
      </c>
      <c r="M518" s="836">
        <v>1323.82</v>
      </c>
      <c r="N518" s="833">
        <v>1</v>
      </c>
      <c r="O518" s="837">
        <v>0.5</v>
      </c>
      <c r="P518" s="836">
        <v>1323.82</v>
      </c>
      <c r="Q518" s="838">
        <v>1</v>
      </c>
      <c r="R518" s="833">
        <v>1</v>
      </c>
      <c r="S518" s="838">
        <v>1</v>
      </c>
      <c r="T518" s="837">
        <v>0.5</v>
      </c>
      <c r="U518" s="839">
        <v>1</v>
      </c>
    </row>
    <row r="519" spans="1:21" ht="14.45" customHeight="1" x14ac:dyDescent="0.2">
      <c r="A519" s="832">
        <v>50</v>
      </c>
      <c r="B519" s="833" t="s">
        <v>2196</v>
      </c>
      <c r="C519" s="833" t="s">
        <v>2202</v>
      </c>
      <c r="D519" s="834" t="s">
        <v>3340</v>
      </c>
      <c r="E519" s="835" t="s">
        <v>2217</v>
      </c>
      <c r="F519" s="833" t="s">
        <v>2197</v>
      </c>
      <c r="G519" s="833" t="s">
        <v>2488</v>
      </c>
      <c r="H519" s="833" t="s">
        <v>587</v>
      </c>
      <c r="I519" s="833" t="s">
        <v>2975</v>
      </c>
      <c r="J519" s="833" t="s">
        <v>2490</v>
      </c>
      <c r="K519" s="833" t="s">
        <v>2976</v>
      </c>
      <c r="L519" s="836">
        <v>4633.3599999999997</v>
      </c>
      <c r="M519" s="836">
        <v>4633.3599999999997</v>
      </c>
      <c r="N519" s="833">
        <v>1</v>
      </c>
      <c r="O519" s="837">
        <v>0.5</v>
      </c>
      <c r="P519" s="836">
        <v>4633.3599999999997</v>
      </c>
      <c r="Q519" s="838">
        <v>1</v>
      </c>
      <c r="R519" s="833">
        <v>1</v>
      </c>
      <c r="S519" s="838">
        <v>1</v>
      </c>
      <c r="T519" s="837">
        <v>0.5</v>
      </c>
      <c r="U519" s="839">
        <v>1</v>
      </c>
    </row>
    <row r="520" spans="1:21" ht="14.45" customHeight="1" x14ac:dyDescent="0.2">
      <c r="A520" s="832">
        <v>50</v>
      </c>
      <c r="B520" s="833" t="s">
        <v>2196</v>
      </c>
      <c r="C520" s="833" t="s">
        <v>2202</v>
      </c>
      <c r="D520" s="834" t="s">
        <v>3340</v>
      </c>
      <c r="E520" s="835" t="s">
        <v>2217</v>
      </c>
      <c r="F520" s="833" t="s">
        <v>2197</v>
      </c>
      <c r="G520" s="833" t="s">
        <v>2488</v>
      </c>
      <c r="H520" s="833" t="s">
        <v>587</v>
      </c>
      <c r="I520" s="833" t="s">
        <v>2975</v>
      </c>
      <c r="J520" s="833" t="s">
        <v>2490</v>
      </c>
      <c r="K520" s="833" t="s">
        <v>2976</v>
      </c>
      <c r="L520" s="836">
        <v>4625.3500000000004</v>
      </c>
      <c r="M520" s="836">
        <v>4625.3500000000004</v>
      </c>
      <c r="N520" s="833">
        <v>1</v>
      </c>
      <c r="O520" s="837">
        <v>0.5</v>
      </c>
      <c r="P520" s="836">
        <v>4625.3500000000004</v>
      </c>
      <c r="Q520" s="838">
        <v>1</v>
      </c>
      <c r="R520" s="833">
        <v>1</v>
      </c>
      <c r="S520" s="838">
        <v>1</v>
      </c>
      <c r="T520" s="837">
        <v>0.5</v>
      </c>
      <c r="U520" s="839">
        <v>1</v>
      </c>
    </row>
    <row r="521" spans="1:21" ht="14.45" customHeight="1" x14ac:dyDescent="0.2">
      <c r="A521" s="832">
        <v>50</v>
      </c>
      <c r="B521" s="833" t="s">
        <v>2196</v>
      </c>
      <c r="C521" s="833" t="s">
        <v>2202</v>
      </c>
      <c r="D521" s="834" t="s">
        <v>3340</v>
      </c>
      <c r="E521" s="835" t="s">
        <v>2217</v>
      </c>
      <c r="F521" s="833" t="s">
        <v>2197</v>
      </c>
      <c r="G521" s="833" t="s">
        <v>2977</v>
      </c>
      <c r="H521" s="833" t="s">
        <v>587</v>
      </c>
      <c r="I521" s="833" t="s">
        <v>2978</v>
      </c>
      <c r="J521" s="833" t="s">
        <v>2979</v>
      </c>
      <c r="K521" s="833" t="s">
        <v>2980</v>
      </c>
      <c r="L521" s="836">
        <v>3943.46</v>
      </c>
      <c r="M521" s="836">
        <v>3943.46</v>
      </c>
      <c r="N521" s="833">
        <v>1</v>
      </c>
      <c r="O521" s="837">
        <v>0.5</v>
      </c>
      <c r="P521" s="836"/>
      <c r="Q521" s="838">
        <v>0</v>
      </c>
      <c r="R521" s="833"/>
      <c r="S521" s="838">
        <v>0</v>
      </c>
      <c r="T521" s="837"/>
      <c r="U521" s="839">
        <v>0</v>
      </c>
    </row>
    <row r="522" spans="1:21" ht="14.45" customHeight="1" x14ac:dyDescent="0.2">
      <c r="A522" s="832">
        <v>50</v>
      </c>
      <c r="B522" s="833" t="s">
        <v>2196</v>
      </c>
      <c r="C522" s="833" t="s">
        <v>2202</v>
      </c>
      <c r="D522" s="834" t="s">
        <v>3340</v>
      </c>
      <c r="E522" s="835" t="s">
        <v>2217</v>
      </c>
      <c r="F522" s="833" t="s">
        <v>2197</v>
      </c>
      <c r="G522" s="833" t="s">
        <v>2492</v>
      </c>
      <c r="H522" s="833" t="s">
        <v>587</v>
      </c>
      <c r="I522" s="833" t="s">
        <v>2721</v>
      </c>
      <c r="J522" s="833" t="s">
        <v>2722</v>
      </c>
      <c r="K522" s="833" t="s">
        <v>732</v>
      </c>
      <c r="L522" s="836">
        <v>143.35</v>
      </c>
      <c r="M522" s="836">
        <v>143.35</v>
      </c>
      <c r="N522" s="833">
        <v>1</v>
      </c>
      <c r="O522" s="837">
        <v>0.5</v>
      </c>
      <c r="P522" s="836"/>
      <c r="Q522" s="838">
        <v>0</v>
      </c>
      <c r="R522" s="833"/>
      <c r="S522" s="838">
        <v>0</v>
      </c>
      <c r="T522" s="837"/>
      <c r="U522" s="839">
        <v>0</v>
      </c>
    </row>
    <row r="523" spans="1:21" ht="14.45" customHeight="1" x14ac:dyDescent="0.2">
      <c r="A523" s="832">
        <v>50</v>
      </c>
      <c r="B523" s="833" t="s">
        <v>2196</v>
      </c>
      <c r="C523" s="833" t="s">
        <v>2202</v>
      </c>
      <c r="D523" s="834" t="s">
        <v>3340</v>
      </c>
      <c r="E523" s="835" t="s">
        <v>2217</v>
      </c>
      <c r="F523" s="833" t="s">
        <v>2197</v>
      </c>
      <c r="G523" s="833" t="s">
        <v>2492</v>
      </c>
      <c r="H523" s="833" t="s">
        <v>587</v>
      </c>
      <c r="I523" s="833" t="s">
        <v>2981</v>
      </c>
      <c r="J523" s="833" t="s">
        <v>2722</v>
      </c>
      <c r="K523" s="833" t="s">
        <v>2636</v>
      </c>
      <c r="L523" s="836">
        <v>430.05</v>
      </c>
      <c r="M523" s="836">
        <v>860.1</v>
      </c>
      <c r="N523" s="833">
        <v>2</v>
      </c>
      <c r="O523" s="837">
        <v>1</v>
      </c>
      <c r="P523" s="836">
        <v>430.05</v>
      </c>
      <c r="Q523" s="838">
        <v>0.5</v>
      </c>
      <c r="R523" s="833">
        <v>1</v>
      </c>
      <c r="S523" s="838">
        <v>0.5</v>
      </c>
      <c r="T523" s="837">
        <v>0.5</v>
      </c>
      <c r="U523" s="839">
        <v>0.5</v>
      </c>
    </row>
    <row r="524" spans="1:21" ht="14.45" customHeight="1" x14ac:dyDescent="0.2">
      <c r="A524" s="832">
        <v>50</v>
      </c>
      <c r="B524" s="833" t="s">
        <v>2196</v>
      </c>
      <c r="C524" s="833" t="s">
        <v>2202</v>
      </c>
      <c r="D524" s="834" t="s">
        <v>3340</v>
      </c>
      <c r="E524" s="835" t="s">
        <v>2217</v>
      </c>
      <c r="F524" s="833" t="s">
        <v>2197</v>
      </c>
      <c r="G524" s="833" t="s">
        <v>2492</v>
      </c>
      <c r="H524" s="833" t="s">
        <v>587</v>
      </c>
      <c r="I524" s="833" t="s">
        <v>2982</v>
      </c>
      <c r="J524" s="833" t="s">
        <v>2722</v>
      </c>
      <c r="K524" s="833" t="s">
        <v>1893</v>
      </c>
      <c r="L524" s="836">
        <v>661.62</v>
      </c>
      <c r="M524" s="836">
        <v>3308.1</v>
      </c>
      <c r="N524" s="833">
        <v>5</v>
      </c>
      <c r="O524" s="837">
        <v>3</v>
      </c>
      <c r="P524" s="836">
        <v>2646.48</v>
      </c>
      <c r="Q524" s="838">
        <v>0.8</v>
      </c>
      <c r="R524" s="833">
        <v>4</v>
      </c>
      <c r="S524" s="838">
        <v>0.8</v>
      </c>
      <c r="T524" s="837">
        <v>2.5</v>
      </c>
      <c r="U524" s="839">
        <v>0.83333333333333337</v>
      </c>
    </row>
    <row r="525" spans="1:21" ht="14.45" customHeight="1" x14ac:dyDescent="0.2">
      <c r="A525" s="832">
        <v>50</v>
      </c>
      <c r="B525" s="833" t="s">
        <v>2196</v>
      </c>
      <c r="C525" s="833" t="s">
        <v>2202</v>
      </c>
      <c r="D525" s="834" t="s">
        <v>3340</v>
      </c>
      <c r="E525" s="835" t="s">
        <v>2217</v>
      </c>
      <c r="F525" s="833" t="s">
        <v>2197</v>
      </c>
      <c r="G525" s="833" t="s">
        <v>2492</v>
      </c>
      <c r="H525" s="833" t="s">
        <v>625</v>
      </c>
      <c r="I525" s="833" t="s">
        <v>2983</v>
      </c>
      <c r="J525" s="833" t="s">
        <v>1902</v>
      </c>
      <c r="K525" s="833" t="s">
        <v>2630</v>
      </c>
      <c r="L525" s="836">
        <v>477.84</v>
      </c>
      <c r="M525" s="836">
        <v>477.84</v>
      </c>
      <c r="N525" s="833">
        <v>1</v>
      </c>
      <c r="O525" s="837">
        <v>1</v>
      </c>
      <c r="P525" s="836">
        <v>477.84</v>
      </c>
      <c r="Q525" s="838">
        <v>1</v>
      </c>
      <c r="R525" s="833">
        <v>1</v>
      </c>
      <c r="S525" s="838">
        <v>1</v>
      </c>
      <c r="T525" s="837">
        <v>1</v>
      </c>
      <c r="U525" s="839">
        <v>1</v>
      </c>
    </row>
    <row r="526" spans="1:21" ht="14.45" customHeight="1" x14ac:dyDescent="0.2">
      <c r="A526" s="832">
        <v>50</v>
      </c>
      <c r="B526" s="833" t="s">
        <v>2196</v>
      </c>
      <c r="C526" s="833" t="s">
        <v>2202</v>
      </c>
      <c r="D526" s="834" t="s">
        <v>3340</v>
      </c>
      <c r="E526" s="835" t="s">
        <v>2217</v>
      </c>
      <c r="F526" s="833" t="s">
        <v>2197</v>
      </c>
      <c r="G526" s="833" t="s">
        <v>2492</v>
      </c>
      <c r="H526" s="833" t="s">
        <v>625</v>
      </c>
      <c r="I526" s="833" t="s">
        <v>2984</v>
      </c>
      <c r="J526" s="833" t="s">
        <v>1902</v>
      </c>
      <c r="K526" s="833" t="s">
        <v>2320</v>
      </c>
      <c r="L526" s="836">
        <v>310.58999999999997</v>
      </c>
      <c r="M526" s="836">
        <v>310.58999999999997</v>
      </c>
      <c r="N526" s="833">
        <v>1</v>
      </c>
      <c r="O526" s="837">
        <v>0.5</v>
      </c>
      <c r="P526" s="836"/>
      <c r="Q526" s="838">
        <v>0</v>
      </c>
      <c r="R526" s="833"/>
      <c r="S526" s="838">
        <v>0</v>
      </c>
      <c r="T526" s="837"/>
      <c r="U526" s="839">
        <v>0</v>
      </c>
    </row>
    <row r="527" spans="1:21" ht="14.45" customHeight="1" x14ac:dyDescent="0.2">
      <c r="A527" s="832">
        <v>50</v>
      </c>
      <c r="B527" s="833" t="s">
        <v>2196</v>
      </c>
      <c r="C527" s="833" t="s">
        <v>2202</v>
      </c>
      <c r="D527" s="834" t="s">
        <v>3340</v>
      </c>
      <c r="E527" s="835" t="s">
        <v>2217</v>
      </c>
      <c r="F527" s="833" t="s">
        <v>2197</v>
      </c>
      <c r="G527" s="833" t="s">
        <v>2985</v>
      </c>
      <c r="H527" s="833" t="s">
        <v>587</v>
      </c>
      <c r="I527" s="833" t="s">
        <v>2986</v>
      </c>
      <c r="J527" s="833" t="s">
        <v>2987</v>
      </c>
      <c r="K527" s="833" t="s">
        <v>2988</v>
      </c>
      <c r="L527" s="836">
        <v>0</v>
      </c>
      <c r="M527" s="836">
        <v>0</v>
      </c>
      <c r="N527" s="833">
        <v>2</v>
      </c>
      <c r="O527" s="837">
        <v>1</v>
      </c>
      <c r="P527" s="836">
        <v>0</v>
      </c>
      <c r="Q527" s="838"/>
      <c r="R527" s="833">
        <v>2</v>
      </c>
      <c r="S527" s="838">
        <v>1</v>
      </c>
      <c r="T527" s="837">
        <v>1</v>
      </c>
      <c r="U527" s="839">
        <v>1</v>
      </c>
    </row>
    <row r="528" spans="1:21" ht="14.45" customHeight="1" x14ac:dyDescent="0.2">
      <c r="A528" s="832">
        <v>50</v>
      </c>
      <c r="B528" s="833" t="s">
        <v>2196</v>
      </c>
      <c r="C528" s="833" t="s">
        <v>2202</v>
      </c>
      <c r="D528" s="834" t="s">
        <v>3340</v>
      </c>
      <c r="E528" s="835" t="s">
        <v>2217</v>
      </c>
      <c r="F528" s="833" t="s">
        <v>2197</v>
      </c>
      <c r="G528" s="833" t="s">
        <v>2293</v>
      </c>
      <c r="H528" s="833" t="s">
        <v>587</v>
      </c>
      <c r="I528" s="833" t="s">
        <v>2294</v>
      </c>
      <c r="J528" s="833" t="s">
        <v>1083</v>
      </c>
      <c r="K528" s="833" t="s">
        <v>2295</v>
      </c>
      <c r="L528" s="836">
        <v>128.69999999999999</v>
      </c>
      <c r="M528" s="836">
        <v>386.09999999999997</v>
      </c>
      <c r="N528" s="833">
        <v>3</v>
      </c>
      <c r="O528" s="837">
        <v>3</v>
      </c>
      <c r="P528" s="836">
        <v>257.39999999999998</v>
      </c>
      <c r="Q528" s="838">
        <v>0.66666666666666663</v>
      </c>
      <c r="R528" s="833">
        <v>2</v>
      </c>
      <c r="S528" s="838">
        <v>0.66666666666666663</v>
      </c>
      <c r="T528" s="837">
        <v>2</v>
      </c>
      <c r="U528" s="839">
        <v>0.66666666666666663</v>
      </c>
    </row>
    <row r="529" spans="1:21" ht="14.45" customHeight="1" x14ac:dyDescent="0.2">
      <c r="A529" s="832">
        <v>50</v>
      </c>
      <c r="B529" s="833" t="s">
        <v>2196</v>
      </c>
      <c r="C529" s="833" t="s">
        <v>2202</v>
      </c>
      <c r="D529" s="834" t="s">
        <v>3340</v>
      </c>
      <c r="E529" s="835" t="s">
        <v>2217</v>
      </c>
      <c r="F529" s="833" t="s">
        <v>2197</v>
      </c>
      <c r="G529" s="833" t="s">
        <v>2989</v>
      </c>
      <c r="H529" s="833" t="s">
        <v>587</v>
      </c>
      <c r="I529" s="833" t="s">
        <v>2990</v>
      </c>
      <c r="J529" s="833" t="s">
        <v>2043</v>
      </c>
      <c r="K529" s="833" t="s">
        <v>2991</v>
      </c>
      <c r="L529" s="836">
        <v>439.14</v>
      </c>
      <c r="M529" s="836">
        <v>878.28</v>
      </c>
      <c r="N529" s="833">
        <v>2</v>
      </c>
      <c r="O529" s="837">
        <v>1.5</v>
      </c>
      <c r="P529" s="836">
        <v>878.28</v>
      </c>
      <c r="Q529" s="838">
        <v>1</v>
      </c>
      <c r="R529" s="833">
        <v>2</v>
      </c>
      <c r="S529" s="838">
        <v>1</v>
      </c>
      <c r="T529" s="837">
        <v>1.5</v>
      </c>
      <c r="U529" s="839">
        <v>1</v>
      </c>
    </row>
    <row r="530" spans="1:21" ht="14.45" customHeight="1" x14ac:dyDescent="0.2">
      <c r="A530" s="832">
        <v>50</v>
      </c>
      <c r="B530" s="833" t="s">
        <v>2196</v>
      </c>
      <c r="C530" s="833" t="s">
        <v>2202</v>
      </c>
      <c r="D530" s="834" t="s">
        <v>3340</v>
      </c>
      <c r="E530" s="835" t="s">
        <v>2217</v>
      </c>
      <c r="F530" s="833" t="s">
        <v>2197</v>
      </c>
      <c r="G530" s="833" t="s">
        <v>2725</v>
      </c>
      <c r="H530" s="833" t="s">
        <v>587</v>
      </c>
      <c r="I530" s="833" t="s">
        <v>2992</v>
      </c>
      <c r="J530" s="833" t="s">
        <v>2993</v>
      </c>
      <c r="K530" s="833" t="s">
        <v>2994</v>
      </c>
      <c r="L530" s="836">
        <v>0</v>
      </c>
      <c r="M530" s="836">
        <v>0</v>
      </c>
      <c r="N530" s="833">
        <v>18</v>
      </c>
      <c r="O530" s="837">
        <v>7</v>
      </c>
      <c r="P530" s="836"/>
      <c r="Q530" s="838"/>
      <c r="R530" s="833"/>
      <c r="S530" s="838">
        <v>0</v>
      </c>
      <c r="T530" s="837"/>
      <c r="U530" s="839">
        <v>0</v>
      </c>
    </row>
    <row r="531" spans="1:21" ht="14.45" customHeight="1" x14ac:dyDescent="0.2">
      <c r="A531" s="832">
        <v>50</v>
      </c>
      <c r="B531" s="833" t="s">
        <v>2196</v>
      </c>
      <c r="C531" s="833" t="s">
        <v>2202</v>
      </c>
      <c r="D531" s="834" t="s">
        <v>3340</v>
      </c>
      <c r="E531" s="835" t="s">
        <v>2217</v>
      </c>
      <c r="F531" s="833" t="s">
        <v>2197</v>
      </c>
      <c r="G531" s="833" t="s">
        <v>2995</v>
      </c>
      <c r="H531" s="833" t="s">
        <v>587</v>
      </c>
      <c r="I531" s="833" t="s">
        <v>2996</v>
      </c>
      <c r="J531" s="833" t="s">
        <v>2997</v>
      </c>
      <c r="K531" s="833" t="s">
        <v>2998</v>
      </c>
      <c r="L531" s="836">
        <v>0</v>
      </c>
      <c r="M531" s="836">
        <v>0</v>
      </c>
      <c r="N531" s="833">
        <v>3</v>
      </c>
      <c r="O531" s="837">
        <v>1</v>
      </c>
      <c r="P531" s="836"/>
      <c r="Q531" s="838"/>
      <c r="R531" s="833"/>
      <c r="S531" s="838">
        <v>0</v>
      </c>
      <c r="T531" s="837"/>
      <c r="U531" s="839">
        <v>0</v>
      </c>
    </row>
    <row r="532" spans="1:21" ht="14.45" customHeight="1" x14ac:dyDescent="0.2">
      <c r="A532" s="832">
        <v>50</v>
      </c>
      <c r="B532" s="833" t="s">
        <v>2196</v>
      </c>
      <c r="C532" s="833" t="s">
        <v>2202</v>
      </c>
      <c r="D532" s="834" t="s">
        <v>3340</v>
      </c>
      <c r="E532" s="835" t="s">
        <v>2217</v>
      </c>
      <c r="F532" s="833" t="s">
        <v>2197</v>
      </c>
      <c r="G532" s="833" t="s">
        <v>2999</v>
      </c>
      <c r="H532" s="833" t="s">
        <v>587</v>
      </c>
      <c r="I532" s="833" t="s">
        <v>3000</v>
      </c>
      <c r="J532" s="833" t="s">
        <v>3001</v>
      </c>
      <c r="K532" s="833" t="s">
        <v>3002</v>
      </c>
      <c r="L532" s="836">
        <v>3928.71</v>
      </c>
      <c r="M532" s="836">
        <v>3928.71</v>
      </c>
      <c r="N532" s="833">
        <v>1</v>
      </c>
      <c r="O532" s="837">
        <v>0.5</v>
      </c>
      <c r="P532" s="836"/>
      <c r="Q532" s="838">
        <v>0</v>
      </c>
      <c r="R532" s="833"/>
      <c r="S532" s="838">
        <v>0</v>
      </c>
      <c r="T532" s="837"/>
      <c r="U532" s="839">
        <v>0</v>
      </c>
    </row>
    <row r="533" spans="1:21" ht="14.45" customHeight="1" x14ac:dyDescent="0.2">
      <c r="A533" s="832">
        <v>50</v>
      </c>
      <c r="B533" s="833" t="s">
        <v>2196</v>
      </c>
      <c r="C533" s="833" t="s">
        <v>2202</v>
      </c>
      <c r="D533" s="834" t="s">
        <v>3340</v>
      </c>
      <c r="E533" s="835" t="s">
        <v>2217</v>
      </c>
      <c r="F533" s="833" t="s">
        <v>2197</v>
      </c>
      <c r="G533" s="833" t="s">
        <v>2729</v>
      </c>
      <c r="H533" s="833" t="s">
        <v>625</v>
      </c>
      <c r="I533" s="833" t="s">
        <v>1997</v>
      </c>
      <c r="J533" s="833" t="s">
        <v>1018</v>
      </c>
      <c r="K533" s="833" t="s">
        <v>1022</v>
      </c>
      <c r="L533" s="836">
        <v>0</v>
      </c>
      <c r="M533" s="836">
        <v>0</v>
      </c>
      <c r="N533" s="833">
        <v>17</v>
      </c>
      <c r="O533" s="837">
        <v>3.5</v>
      </c>
      <c r="P533" s="836">
        <v>0</v>
      </c>
      <c r="Q533" s="838"/>
      <c r="R533" s="833">
        <v>2</v>
      </c>
      <c r="S533" s="838">
        <v>0.11764705882352941</v>
      </c>
      <c r="T533" s="837">
        <v>0.5</v>
      </c>
      <c r="U533" s="839">
        <v>0.14285714285714285</v>
      </c>
    </row>
    <row r="534" spans="1:21" ht="14.45" customHeight="1" x14ac:dyDescent="0.2">
      <c r="A534" s="832">
        <v>50</v>
      </c>
      <c r="B534" s="833" t="s">
        <v>2196</v>
      </c>
      <c r="C534" s="833" t="s">
        <v>2202</v>
      </c>
      <c r="D534" s="834" t="s">
        <v>3340</v>
      </c>
      <c r="E534" s="835" t="s">
        <v>2217</v>
      </c>
      <c r="F534" s="833" t="s">
        <v>2197</v>
      </c>
      <c r="G534" s="833" t="s">
        <v>3003</v>
      </c>
      <c r="H534" s="833" t="s">
        <v>587</v>
      </c>
      <c r="I534" s="833" t="s">
        <v>3004</v>
      </c>
      <c r="J534" s="833" t="s">
        <v>3005</v>
      </c>
      <c r="K534" s="833" t="s">
        <v>861</v>
      </c>
      <c r="L534" s="836">
        <v>1543.26</v>
      </c>
      <c r="M534" s="836">
        <v>1543.26</v>
      </c>
      <c r="N534" s="833">
        <v>1</v>
      </c>
      <c r="O534" s="837">
        <v>0.5</v>
      </c>
      <c r="P534" s="836">
        <v>1543.26</v>
      </c>
      <c r="Q534" s="838">
        <v>1</v>
      </c>
      <c r="R534" s="833">
        <v>1</v>
      </c>
      <c r="S534" s="838">
        <v>1</v>
      </c>
      <c r="T534" s="837">
        <v>0.5</v>
      </c>
      <c r="U534" s="839">
        <v>1</v>
      </c>
    </row>
    <row r="535" spans="1:21" ht="14.45" customHeight="1" x14ac:dyDescent="0.2">
      <c r="A535" s="832">
        <v>50</v>
      </c>
      <c r="B535" s="833" t="s">
        <v>2196</v>
      </c>
      <c r="C535" s="833" t="s">
        <v>2202</v>
      </c>
      <c r="D535" s="834" t="s">
        <v>3340</v>
      </c>
      <c r="E535" s="835" t="s">
        <v>2217</v>
      </c>
      <c r="F535" s="833" t="s">
        <v>2197</v>
      </c>
      <c r="G535" s="833" t="s">
        <v>3006</v>
      </c>
      <c r="H535" s="833" t="s">
        <v>587</v>
      </c>
      <c r="I535" s="833" t="s">
        <v>3007</v>
      </c>
      <c r="J535" s="833" t="s">
        <v>3008</v>
      </c>
      <c r="K535" s="833" t="s">
        <v>1878</v>
      </c>
      <c r="L535" s="836">
        <v>120.14</v>
      </c>
      <c r="M535" s="836">
        <v>1681.96</v>
      </c>
      <c r="N535" s="833">
        <v>14</v>
      </c>
      <c r="O535" s="837">
        <v>7</v>
      </c>
      <c r="P535" s="836">
        <v>961.12</v>
      </c>
      <c r="Q535" s="838">
        <v>0.5714285714285714</v>
      </c>
      <c r="R535" s="833">
        <v>8</v>
      </c>
      <c r="S535" s="838">
        <v>0.5714285714285714</v>
      </c>
      <c r="T535" s="837">
        <v>4.5</v>
      </c>
      <c r="U535" s="839">
        <v>0.6428571428571429</v>
      </c>
    </row>
    <row r="536" spans="1:21" ht="14.45" customHeight="1" x14ac:dyDescent="0.2">
      <c r="A536" s="832">
        <v>50</v>
      </c>
      <c r="B536" s="833" t="s">
        <v>2196</v>
      </c>
      <c r="C536" s="833" t="s">
        <v>2202</v>
      </c>
      <c r="D536" s="834" t="s">
        <v>3340</v>
      </c>
      <c r="E536" s="835" t="s">
        <v>2217</v>
      </c>
      <c r="F536" s="833" t="s">
        <v>2197</v>
      </c>
      <c r="G536" s="833" t="s">
        <v>3006</v>
      </c>
      <c r="H536" s="833" t="s">
        <v>587</v>
      </c>
      <c r="I536" s="833" t="s">
        <v>3009</v>
      </c>
      <c r="J536" s="833" t="s">
        <v>3010</v>
      </c>
      <c r="K536" s="833" t="s">
        <v>3011</v>
      </c>
      <c r="L536" s="836">
        <v>240.27</v>
      </c>
      <c r="M536" s="836">
        <v>1441.6200000000001</v>
      </c>
      <c r="N536" s="833">
        <v>6</v>
      </c>
      <c r="O536" s="837">
        <v>2</v>
      </c>
      <c r="P536" s="836">
        <v>1201.3500000000001</v>
      </c>
      <c r="Q536" s="838">
        <v>0.83333333333333337</v>
      </c>
      <c r="R536" s="833">
        <v>5</v>
      </c>
      <c r="S536" s="838">
        <v>0.83333333333333337</v>
      </c>
      <c r="T536" s="837">
        <v>1.5</v>
      </c>
      <c r="U536" s="839">
        <v>0.75</v>
      </c>
    </row>
    <row r="537" spans="1:21" ht="14.45" customHeight="1" x14ac:dyDescent="0.2">
      <c r="A537" s="832">
        <v>50</v>
      </c>
      <c r="B537" s="833" t="s">
        <v>2196</v>
      </c>
      <c r="C537" s="833" t="s">
        <v>2202</v>
      </c>
      <c r="D537" s="834" t="s">
        <v>3340</v>
      </c>
      <c r="E537" s="835" t="s">
        <v>2217</v>
      </c>
      <c r="F537" s="833" t="s">
        <v>2197</v>
      </c>
      <c r="G537" s="833" t="s">
        <v>2244</v>
      </c>
      <c r="H537" s="833" t="s">
        <v>587</v>
      </c>
      <c r="I537" s="833" t="s">
        <v>2497</v>
      </c>
      <c r="J537" s="833" t="s">
        <v>1154</v>
      </c>
      <c r="K537" s="833" t="s">
        <v>2403</v>
      </c>
      <c r="L537" s="836">
        <v>210.38</v>
      </c>
      <c r="M537" s="836">
        <v>1051.9000000000001</v>
      </c>
      <c r="N537" s="833">
        <v>5</v>
      </c>
      <c r="O537" s="837">
        <v>3</v>
      </c>
      <c r="P537" s="836">
        <v>210.38</v>
      </c>
      <c r="Q537" s="838">
        <v>0.19999999999999998</v>
      </c>
      <c r="R537" s="833">
        <v>1</v>
      </c>
      <c r="S537" s="838">
        <v>0.2</v>
      </c>
      <c r="T537" s="837">
        <v>1</v>
      </c>
      <c r="U537" s="839">
        <v>0.33333333333333331</v>
      </c>
    </row>
    <row r="538" spans="1:21" ht="14.45" customHeight="1" x14ac:dyDescent="0.2">
      <c r="A538" s="832">
        <v>50</v>
      </c>
      <c r="B538" s="833" t="s">
        <v>2196</v>
      </c>
      <c r="C538" s="833" t="s">
        <v>2202</v>
      </c>
      <c r="D538" s="834" t="s">
        <v>3340</v>
      </c>
      <c r="E538" s="835" t="s">
        <v>2217</v>
      </c>
      <c r="F538" s="833" t="s">
        <v>2197</v>
      </c>
      <c r="G538" s="833" t="s">
        <v>2244</v>
      </c>
      <c r="H538" s="833" t="s">
        <v>587</v>
      </c>
      <c r="I538" s="833" t="s">
        <v>2245</v>
      </c>
      <c r="J538" s="833" t="s">
        <v>1154</v>
      </c>
      <c r="K538" s="833" t="s">
        <v>2246</v>
      </c>
      <c r="L538" s="836">
        <v>42.08</v>
      </c>
      <c r="M538" s="836">
        <v>42.08</v>
      </c>
      <c r="N538" s="833">
        <v>1</v>
      </c>
      <c r="O538" s="837">
        <v>0.5</v>
      </c>
      <c r="P538" s="836"/>
      <c r="Q538" s="838">
        <v>0</v>
      </c>
      <c r="R538" s="833"/>
      <c r="S538" s="838">
        <v>0</v>
      </c>
      <c r="T538" s="837"/>
      <c r="U538" s="839">
        <v>0</v>
      </c>
    </row>
    <row r="539" spans="1:21" ht="14.45" customHeight="1" x14ac:dyDescent="0.2">
      <c r="A539" s="832">
        <v>50</v>
      </c>
      <c r="B539" s="833" t="s">
        <v>2196</v>
      </c>
      <c r="C539" s="833" t="s">
        <v>2202</v>
      </c>
      <c r="D539" s="834" t="s">
        <v>3340</v>
      </c>
      <c r="E539" s="835" t="s">
        <v>2217</v>
      </c>
      <c r="F539" s="833" t="s">
        <v>2197</v>
      </c>
      <c r="G539" s="833" t="s">
        <v>2244</v>
      </c>
      <c r="H539" s="833" t="s">
        <v>587</v>
      </c>
      <c r="I539" s="833" t="s">
        <v>3012</v>
      </c>
      <c r="J539" s="833" t="s">
        <v>1154</v>
      </c>
      <c r="K539" s="833" t="s">
        <v>2403</v>
      </c>
      <c r="L539" s="836">
        <v>210.38</v>
      </c>
      <c r="M539" s="836">
        <v>210.38</v>
      </c>
      <c r="N539" s="833">
        <v>1</v>
      </c>
      <c r="O539" s="837">
        <v>0.5</v>
      </c>
      <c r="P539" s="836"/>
      <c r="Q539" s="838">
        <v>0</v>
      </c>
      <c r="R539" s="833"/>
      <c r="S539" s="838">
        <v>0</v>
      </c>
      <c r="T539" s="837"/>
      <c r="U539" s="839">
        <v>0</v>
      </c>
    </row>
    <row r="540" spans="1:21" ht="14.45" customHeight="1" x14ac:dyDescent="0.2">
      <c r="A540" s="832">
        <v>50</v>
      </c>
      <c r="B540" s="833" t="s">
        <v>2196</v>
      </c>
      <c r="C540" s="833" t="s">
        <v>2202</v>
      </c>
      <c r="D540" s="834" t="s">
        <v>3340</v>
      </c>
      <c r="E540" s="835" t="s">
        <v>2217</v>
      </c>
      <c r="F540" s="833" t="s">
        <v>2197</v>
      </c>
      <c r="G540" s="833" t="s">
        <v>2259</v>
      </c>
      <c r="H540" s="833" t="s">
        <v>587</v>
      </c>
      <c r="I540" s="833" t="s">
        <v>2730</v>
      </c>
      <c r="J540" s="833" t="s">
        <v>1281</v>
      </c>
      <c r="K540" s="833" t="s">
        <v>2261</v>
      </c>
      <c r="L540" s="836">
        <v>42.54</v>
      </c>
      <c r="M540" s="836">
        <v>42.54</v>
      </c>
      <c r="N540" s="833">
        <v>1</v>
      </c>
      <c r="O540" s="837">
        <v>0.5</v>
      </c>
      <c r="P540" s="836">
        <v>42.54</v>
      </c>
      <c r="Q540" s="838">
        <v>1</v>
      </c>
      <c r="R540" s="833">
        <v>1</v>
      </c>
      <c r="S540" s="838">
        <v>1</v>
      </c>
      <c r="T540" s="837">
        <v>0.5</v>
      </c>
      <c r="U540" s="839">
        <v>1</v>
      </c>
    </row>
    <row r="541" spans="1:21" ht="14.45" customHeight="1" x14ac:dyDescent="0.2">
      <c r="A541" s="832">
        <v>50</v>
      </c>
      <c r="B541" s="833" t="s">
        <v>2196</v>
      </c>
      <c r="C541" s="833" t="s">
        <v>2202</v>
      </c>
      <c r="D541" s="834" t="s">
        <v>3340</v>
      </c>
      <c r="E541" s="835" t="s">
        <v>2217</v>
      </c>
      <c r="F541" s="833" t="s">
        <v>2197</v>
      </c>
      <c r="G541" s="833" t="s">
        <v>2250</v>
      </c>
      <c r="H541" s="833" t="s">
        <v>587</v>
      </c>
      <c r="I541" s="833" t="s">
        <v>3013</v>
      </c>
      <c r="J541" s="833" t="s">
        <v>2732</v>
      </c>
      <c r="K541" s="833" t="s">
        <v>3014</v>
      </c>
      <c r="L541" s="836">
        <v>333.68</v>
      </c>
      <c r="M541" s="836">
        <v>667.36</v>
      </c>
      <c r="N541" s="833">
        <v>2</v>
      </c>
      <c r="O541" s="837">
        <v>1</v>
      </c>
      <c r="P541" s="836">
        <v>333.68</v>
      </c>
      <c r="Q541" s="838">
        <v>0.5</v>
      </c>
      <c r="R541" s="833">
        <v>1</v>
      </c>
      <c r="S541" s="838">
        <v>0.5</v>
      </c>
      <c r="T541" s="837">
        <v>0.5</v>
      </c>
      <c r="U541" s="839">
        <v>0.5</v>
      </c>
    </row>
    <row r="542" spans="1:21" ht="14.45" customHeight="1" x14ac:dyDescent="0.2">
      <c r="A542" s="832">
        <v>50</v>
      </c>
      <c r="B542" s="833" t="s">
        <v>2196</v>
      </c>
      <c r="C542" s="833" t="s">
        <v>2202</v>
      </c>
      <c r="D542" s="834" t="s">
        <v>3340</v>
      </c>
      <c r="E542" s="835" t="s">
        <v>2217</v>
      </c>
      <c r="F542" s="833" t="s">
        <v>2197</v>
      </c>
      <c r="G542" s="833" t="s">
        <v>2498</v>
      </c>
      <c r="H542" s="833" t="s">
        <v>625</v>
      </c>
      <c r="I542" s="833" t="s">
        <v>3015</v>
      </c>
      <c r="J542" s="833" t="s">
        <v>1877</v>
      </c>
      <c r="K542" s="833" t="s">
        <v>3016</v>
      </c>
      <c r="L542" s="836">
        <v>79.11</v>
      </c>
      <c r="M542" s="836">
        <v>79.11</v>
      </c>
      <c r="N542" s="833">
        <v>1</v>
      </c>
      <c r="O542" s="837">
        <v>1</v>
      </c>
      <c r="P542" s="836">
        <v>79.11</v>
      </c>
      <c r="Q542" s="838">
        <v>1</v>
      </c>
      <c r="R542" s="833">
        <v>1</v>
      </c>
      <c r="S542" s="838">
        <v>1</v>
      </c>
      <c r="T542" s="837">
        <v>1</v>
      </c>
      <c r="U542" s="839">
        <v>1</v>
      </c>
    </row>
    <row r="543" spans="1:21" ht="14.45" customHeight="1" x14ac:dyDescent="0.2">
      <c r="A543" s="832">
        <v>50</v>
      </c>
      <c r="B543" s="833" t="s">
        <v>2196</v>
      </c>
      <c r="C543" s="833" t="s">
        <v>2202</v>
      </c>
      <c r="D543" s="834" t="s">
        <v>3340</v>
      </c>
      <c r="E543" s="835" t="s">
        <v>2217</v>
      </c>
      <c r="F543" s="833" t="s">
        <v>2197</v>
      </c>
      <c r="G543" s="833" t="s">
        <v>2498</v>
      </c>
      <c r="H543" s="833" t="s">
        <v>625</v>
      </c>
      <c r="I543" s="833" t="s">
        <v>1876</v>
      </c>
      <c r="J543" s="833" t="s">
        <v>1877</v>
      </c>
      <c r="K543" s="833" t="s">
        <v>1878</v>
      </c>
      <c r="L543" s="836">
        <v>263.68</v>
      </c>
      <c r="M543" s="836">
        <v>3691.52</v>
      </c>
      <c r="N543" s="833">
        <v>14</v>
      </c>
      <c r="O543" s="837">
        <v>10.5</v>
      </c>
      <c r="P543" s="836">
        <v>2373.12</v>
      </c>
      <c r="Q543" s="838">
        <v>0.64285714285714279</v>
      </c>
      <c r="R543" s="833">
        <v>9</v>
      </c>
      <c r="S543" s="838">
        <v>0.6428571428571429</v>
      </c>
      <c r="T543" s="837">
        <v>5.5</v>
      </c>
      <c r="U543" s="839">
        <v>0.52380952380952384</v>
      </c>
    </row>
    <row r="544" spans="1:21" ht="14.45" customHeight="1" x14ac:dyDescent="0.2">
      <c r="A544" s="832">
        <v>50</v>
      </c>
      <c r="B544" s="833" t="s">
        <v>2196</v>
      </c>
      <c r="C544" s="833" t="s">
        <v>2202</v>
      </c>
      <c r="D544" s="834" t="s">
        <v>3340</v>
      </c>
      <c r="E544" s="835" t="s">
        <v>2217</v>
      </c>
      <c r="F544" s="833" t="s">
        <v>2197</v>
      </c>
      <c r="G544" s="833" t="s">
        <v>2498</v>
      </c>
      <c r="H544" s="833" t="s">
        <v>587</v>
      </c>
      <c r="I544" s="833" t="s">
        <v>3017</v>
      </c>
      <c r="J544" s="833" t="s">
        <v>2500</v>
      </c>
      <c r="K544" s="833" t="s">
        <v>3018</v>
      </c>
      <c r="L544" s="836">
        <v>118.65</v>
      </c>
      <c r="M544" s="836">
        <v>118.65</v>
      </c>
      <c r="N544" s="833">
        <v>1</v>
      </c>
      <c r="O544" s="837">
        <v>0.5</v>
      </c>
      <c r="P544" s="836"/>
      <c r="Q544" s="838">
        <v>0</v>
      </c>
      <c r="R544" s="833"/>
      <c r="S544" s="838">
        <v>0</v>
      </c>
      <c r="T544" s="837"/>
      <c r="U544" s="839">
        <v>0</v>
      </c>
    </row>
    <row r="545" spans="1:21" ht="14.45" customHeight="1" x14ac:dyDescent="0.2">
      <c r="A545" s="832">
        <v>50</v>
      </c>
      <c r="B545" s="833" t="s">
        <v>2196</v>
      </c>
      <c r="C545" s="833" t="s">
        <v>2202</v>
      </c>
      <c r="D545" s="834" t="s">
        <v>3340</v>
      </c>
      <c r="E545" s="835" t="s">
        <v>2217</v>
      </c>
      <c r="F545" s="833" t="s">
        <v>2197</v>
      </c>
      <c r="G545" s="833" t="s">
        <v>2502</v>
      </c>
      <c r="H545" s="833" t="s">
        <v>625</v>
      </c>
      <c r="I545" s="833" t="s">
        <v>3019</v>
      </c>
      <c r="J545" s="833" t="s">
        <v>1885</v>
      </c>
      <c r="K545" s="833" t="s">
        <v>3020</v>
      </c>
      <c r="L545" s="836">
        <v>102.85</v>
      </c>
      <c r="M545" s="836">
        <v>411.4</v>
      </c>
      <c r="N545" s="833">
        <v>4</v>
      </c>
      <c r="O545" s="837">
        <v>1</v>
      </c>
      <c r="P545" s="836">
        <v>411.4</v>
      </c>
      <c r="Q545" s="838">
        <v>1</v>
      </c>
      <c r="R545" s="833">
        <v>4</v>
      </c>
      <c r="S545" s="838">
        <v>1</v>
      </c>
      <c r="T545" s="837">
        <v>1</v>
      </c>
      <c r="U545" s="839">
        <v>1</v>
      </c>
    </row>
    <row r="546" spans="1:21" ht="14.45" customHeight="1" x14ac:dyDescent="0.2">
      <c r="A546" s="832">
        <v>50</v>
      </c>
      <c r="B546" s="833" t="s">
        <v>2196</v>
      </c>
      <c r="C546" s="833" t="s">
        <v>2202</v>
      </c>
      <c r="D546" s="834" t="s">
        <v>3340</v>
      </c>
      <c r="E546" s="835" t="s">
        <v>2217</v>
      </c>
      <c r="F546" s="833" t="s">
        <v>2197</v>
      </c>
      <c r="G546" s="833" t="s">
        <v>2502</v>
      </c>
      <c r="H546" s="833" t="s">
        <v>625</v>
      </c>
      <c r="I546" s="833" t="s">
        <v>1884</v>
      </c>
      <c r="J546" s="833" t="s">
        <v>1885</v>
      </c>
      <c r="K546" s="833" t="s">
        <v>1886</v>
      </c>
      <c r="L546" s="836">
        <v>131.86000000000001</v>
      </c>
      <c r="M546" s="836">
        <v>527.44000000000005</v>
      </c>
      <c r="N546" s="833">
        <v>4</v>
      </c>
      <c r="O546" s="837">
        <v>0.5</v>
      </c>
      <c r="P546" s="836"/>
      <c r="Q546" s="838">
        <v>0</v>
      </c>
      <c r="R546" s="833"/>
      <c r="S546" s="838">
        <v>0</v>
      </c>
      <c r="T546" s="837"/>
      <c r="U546" s="839">
        <v>0</v>
      </c>
    </row>
    <row r="547" spans="1:21" ht="14.45" customHeight="1" x14ac:dyDescent="0.2">
      <c r="A547" s="832">
        <v>50</v>
      </c>
      <c r="B547" s="833" t="s">
        <v>2196</v>
      </c>
      <c r="C547" s="833" t="s">
        <v>2202</v>
      </c>
      <c r="D547" s="834" t="s">
        <v>3340</v>
      </c>
      <c r="E547" s="835" t="s">
        <v>2217</v>
      </c>
      <c r="F547" s="833" t="s">
        <v>2197</v>
      </c>
      <c r="G547" s="833" t="s">
        <v>2502</v>
      </c>
      <c r="H547" s="833" t="s">
        <v>587</v>
      </c>
      <c r="I547" s="833" t="s">
        <v>3021</v>
      </c>
      <c r="J547" s="833" t="s">
        <v>3022</v>
      </c>
      <c r="K547" s="833" t="s">
        <v>3020</v>
      </c>
      <c r="L547" s="836">
        <v>102.85</v>
      </c>
      <c r="M547" s="836">
        <v>102.85</v>
      </c>
      <c r="N547" s="833">
        <v>1</v>
      </c>
      <c r="O547" s="837">
        <v>1</v>
      </c>
      <c r="P547" s="836">
        <v>102.85</v>
      </c>
      <c r="Q547" s="838">
        <v>1</v>
      </c>
      <c r="R547" s="833">
        <v>1</v>
      </c>
      <c r="S547" s="838">
        <v>1</v>
      </c>
      <c r="T547" s="837">
        <v>1</v>
      </c>
      <c r="U547" s="839">
        <v>1</v>
      </c>
    </row>
    <row r="548" spans="1:21" ht="14.45" customHeight="1" x14ac:dyDescent="0.2">
      <c r="A548" s="832">
        <v>50</v>
      </c>
      <c r="B548" s="833" t="s">
        <v>2196</v>
      </c>
      <c r="C548" s="833" t="s">
        <v>2202</v>
      </c>
      <c r="D548" s="834" t="s">
        <v>3340</v>
      </c>
      <c r="E548" s="835" t="s">
        <v>2217</v>
      </c>
      <c r="F548" s="833" t="s">
        <v>2197</v>
      </c>
      <c r="G548" s="833" t="s">
        <v>2502</v>
      </c>
      <c r="H548" s="833" t="s">
        <v>587</v>
      </c>
      <c r="I548" s="833" t="s">
        <v>3023</v>
      </c>
      <c r="J548" s="833" t="s">
        <v>3022</v>
      </c>
      <c r="K548" s="833" t="s">
        <v>3024</v>
      </c>
      <c r="L548" s="836">
        <v>330.58</v>
      </c>
      <c r="M548" s="836">
        <v>1322.32</v>
      </c>
      <c r="N548" s="833">
        <v>4</v>
      </c>
      <c r="O548" s="837">
        <v>4</v>
      </c>
      <c r="P548" s="836">
        <v>330.58</v>
      </c>
      <c r="Q548" s="838">
        <v>0.25</v>
      </c>
      <c r="R548" s="833">
        <v>1</v>
      </c>
      <c r="S548" s="838">
        <v>0.25</v>
      </c>
      <c r="T548" s="837">
        <v>1</v>
      </c>
      <c r="U548" s="839">
        <v>0.25</v>
      </c>
    </row>
    <row r="549" spans="1:21" ht="14.45" customHeight="1" x14ac:dyDescent="0.2">
      <c r="A549" s="832">
        <v>50</v>
      </c>
      <c r="B549" s="833" t="s">
        <v>2196</v>
      </c>
      <c r="C549" s="833" t="s">
        <v>2202</v>
      </c>
      <c r="D549" s="834" t="s">
        <v>3340</v>
      </c>
      <c r="E549" s="835" t="s">
        <v>2217</v>
      </c>
      <c r="F549" s="833" t="s">
        <v>2197</v>
      </c>
      <c r="G549" s="833" t="s">
        <v>2503</v>
      </c>
      <c r="H549" s="833" t="s">
        <v>587</v>
      </c>
      <c r="I549" s="833" t="s">
        <v>3025</v>
      </c>
      <c r="J549" s="833" t="s">
        <v>3026</v>
      </c>
      <c r="K549" s="833" t="s">
        <v>3027</v>
      </c>
      <c r="L549" s="836">
        <v>96.8</v>
      </c>
      <c r="M549" s="836">
        <v>387.2</v>
      </c>
      <c r="N549" s="833">
        <v>4</v>
      </c>
      <c r="O549" s="837">
        <v>1</v>
      </c>
      <c r="P549" s="836">
        <v>387.2</v>
      </c>
      <c r="Q549" s="838">
        <v>1</v>
      </c>
      <c r="R549" s="833">
        <v>4</v>
      </c>
      <c r="S549" s="838">
        <v>1</v>
      </c>
      <c r="T549" s="837">
        <v>1</v>
      </c>
      <c r="U549" s="839">
        <v>1</v>
      </c>
    </row>
    <row r="550" spans="1:21" ht="14.45" customHeight="1" x14ac:dyDescent="0.2">
      <c r="A550" s="832">
        <v>50</v>
      </c>
      <c r="B550" s="833" t="s">
        <v>2196</v>
      </c>
      <c r="C550" s="833" t="s">
        <v>2202</v>
      </c>
      <c r="D550" s="834" t="s">
        <v>3340</v>
      </c>
      <c r="E550" s="835" t="s">
        <v>2217</v>
      </c>
      <c r="F550" s="833" t="s">
        <v>2197</v>
      </c>
      <c r="G550" s="833" t="s">
        <v>2503</v>
      </c>
      <c r="H550" s="833" t="s">
        <v>587</v>
      </c>
      <c r="I550" s="833" t="s">
        <v>3028</v>
      </c>
      <c r="J550" s="833" t="s">
        <v>3029</v>
      </c>
      <c r="K550" s="833" t="s">
        <v>3030</v>
      </c>
      <c r="L550" s="836">
        <v>59.88</v>
      </c>
      <c r="M550" s="836">
        <v>958.08</v>
      </c>
      <c r="N550" s="833">
        <v>16</v>
      </c>
      <c r="O550" s="837">
        <v>2.5</v>
      </c>
      <c r="P550" s="836">
        <v>239.52</v>
      </c>
      <c r="Q550" s="838">
        <v>0.25</v>
      </c>
      <c r="R550" s="833">
        <v>4</v>
      </c>
      <c r="S550" s="838">
        <v>0.25</v>
      </c>
      <c r="T550" s="837">
        <v>0.5</v>
      </c>
      <c r="U550" s="839">
        <v>0.2</v>
      </c>
    </row>
    <row r="551" spans="1:21" ht="14.45" customHeight="1" x14ac:dyDescent="0.2">
      <c r="A551" s="832">
        <v>50</v>
      </c>
      <c r="B551" s="833" t="s">
        <v>2196</v>
      </c>
      <c r="C551" s="833" t="s">
        <v>2202</v>
      </c>
      <c r="D551" s="834" t="s">
        <v>3340</v>
      </c>
      <c r="E551" s="835" t="s">
        <v>2217</v>
      </c>
      <c r="F551" s="833" t="s">
        <v>2197</v>
      </c>
      <c r="G551" s="833" t="s">
        <v>2503</v>
      </c>
      <c r="H551" s="833" t="s">
        <v>587</v>
      </c>
      <c r="I551" s="833" t="s">
        <v>3031</v>
      </c>
      <c r="J551" s="833" t="s">
        <v>3032</v>
      </c>
      <c r="K551" s="833" t="s">
        <v>3033</v>
      </c>
      <c r="L551" s="836">
        <v>59.88</v>
      </c>
      <c r="M551" s="836">
        <v>239.52</v>
      </c>
      <c r="N551" s="833">
        <v>4</v>
      </c>
      <c r="O551" s="837">
        <v>1</v>
      </c>
      <c r="P551" s="836">
        <v>239.52</v>
      </c>
      <c r="Q551" s="838">
        <v>1</v>
      </c>
      <c r="R551" s="833">
        <v>4</v>
      </c>
      <c r="S551" s="838">
        <v>1</v>
      </c>
      <c r="T551" s="837">
        <v>1</v>
      </c>
      <c r="U551" s="839">
        <v>1</v>
      </c>
    </row>
    <row r="552" spans="1:21" ht="14.45" customHeight="1" x14ac:dyDescent="0.2">
      <c r="A552" s="832">
        <v>50</v>
      </c>
      <c r="B552" s="833" t="s">
        <v>2196</v>
      </c>
      <c r="C552" s="833" t="s">
        <v>2202</v>
      </c>
      <c r="D552" s="834" t="s">
        <v>3340</v>
      </c>
      <c r="E552" s="835" t="s">
        <v>2217</v>
      </c>
      <c r="F552" s="833" t="s">
        <v>2197</v>
      </c>
      <c r="G552" s="833" t="s">
        <v>2503</v>
      </c>
      <c r="H552" s="833" t="s">
        <v>625</v>
      </c>
      <c r="I552" s="833" t="s">
        <v>1880</v>
      </c>
      <c r="J552" s="833" t="s">
        <v>1881</v>
      </c>
      <c r="K552" s="833" t="s">
        <v>1882</v>
      </c>
      <c r="L552" s="836">
        <v>345.69</v>
      </c>
      <c r="M552" s="836">
        <v>6913.7999999999993</v>
      </c>
      <c r="N552" s="833">
        <v>20</v>
      </c>
      <c r="O552" s="837">
        <v>12</v>
      </c>
      <c r="P552" s="836">
        <v>4839.6599999999989</v>
      </c>
      <c r="Q552" s="838">
        <v>0.7</v>
      </c>
      <c r="R552" s="833">
        <v>14</v>
      </c>
      <c r="S552" s="838">
        <v>0.7</v>
      </c>
      <c r="T552" s="837">
        <v>8</v>
      </c>
      <c r="U552" s="839">
        <v>0.66666666666666663</v>
      </c>
    </row>
    <row r="553" spans="1:21" ht="14.45" customHeight="1" x14ac:dyDescent="0.2">
      <c r="A553" s="832">
        <v>50</v>
      </c>
      <c r="B553" s="833" t="s">
        <v>2196</v>
      </c>
      <c r="C553" s="833" t="s">
        <v>2202</v>
      </c>
      <c r="D553" s="834" t="s">
        <v>3340</v>
      </c>
      <c r="E553" s="835" t="s">
        <v>2217</v>
      </c>
      <c r="F553" s="833" t="s">
        <v>2197</v>
      </c>
      <c r="G553" s="833" t="s">
        <v>2503</v>
      </c>
      <c r="H553" s="833" t="s">
        <v>625</v>
      </c>
      <c r="I553" s="833" t="s">
        <v>3034</v>
      </c>
      <c r="J553" s="833" t="s">
        <v>1881</v>
      </c>
      <c r="K553" s="833" t="s">
        <v>3035</v>
      </c>
      <c r="L553" s="836">
        <v>86.73</v>
      </c>
      <c r="M553" s="836">
        <v>780.56999999999994</v>
      </c>
      <c r="N553" s="833">
        <v>9</v>
      </c>
      <c r="O553" s="837">
        <v>2</v>
      </c>
      <c r="P553" s="836">
        <v>346.92</v>
      </c>
      <c r="Q553" s="838">
        <v>0.44444444444444448</v>
      </c>
      <c r="R553" s="833">
        <v>4</v>
      </c>
      <c r="S553" s="838">
        <v>0.44444444444444442</v>
      </c>
      <c r="T553" s="837">
        <v>1</v>
      </c>
      <c r="U553" s="839">
        <v>0.5</v>
      </c>
    </row>
    <row r="554" spans="1:21" ht="14.45" customHeight="1" x14ac:dyDescent="0.2">
      <c r="A554" s="832">
        <v>50</v>
      </c>
      <c r="B554" s="833" t="s">
        <v>2196</v>
      </c>
      <c r="C554" s="833" t="s">
        <v>2202</v>
      </c>
      <c r="D554" s="834" t="s">
        <v>3340</v>
      </c>
      <c r="E554" s="835" t="s">
        <v>2217</v>
      </c>
      <c r="F554" s="833" t="s">
        <v>2197</v>
      </c>
      <c r="G554" s="833" t="s">
        <v>2503</v>
      </c>
      <c r="H554" s="833" t="s">
        <v>587</v>
      </c>
      <c r="I554" s="833" t="s">
        <v>3036</v>
      </c>
      <c r="J554" s="833" t="s">
        <v>2507</v>
      </c>
      <c r="K554" s="833" t="s">
        <v>3037</v>
      </c>
      <c r="L554" s="836">
        <v>183.31</v>
      </c>
      <c r="M554" s="836">
        <v>549.93000000000006</v>
      </c>
      <c r="N554" s="833">
        <v>3</v>
      </c>
      <c r="O554" s="837">
        <v>0.5</v>
      </c>
      <c r="P554" s="836">
        <v>549.93000000000006</v>
      </c>
      <c r="Q554" s="838">
        <v>1</v>
      </c>
      <c r="R554" s="833">
        <v>3</v>
      </c>
      <c r="S554" s="838">
        <v>1</v>
      </c>
      <c r="T554" s="837">
        <v>0.5</v>
      </c>
      <c r="U554" s="839">
        <v>1</v>
      </c>
    </row>
    <row r="555" spans="1:21" ht="14.45" customHeight="1" x14ac:dyDescent="0.2">
      <c r="A555" s="832">
        <v>50</v>
      </c>
      <c r="B555" s="833" t="s">
        <v>2196</v>
      </c>
      <c r="C555" s="833" t="s">
        <v>2202</v>
      </c>
      <c r="D555" s="834" t="s">
        <v>3340</v>
      </c>
      <c r="E555" s="835" t="s">
        <v>2217</v>
      </c>
      <c r="F555" s="833" t="s">
        <v>2197</v>
      </c>
      <c r="G555" s="833" t="s">
        <v>2598</v>
      </c>
      <c r="H555" s="833" t="s">
        <v>587</v>
      </c>
      <c r="I555" s="833" t="s">
        <v>2599</v>
      </c>
      <c r="J555" s="833" t="s">
        <v>2600</v>
      </c>
      <c r="K555" s="833" t="s">
        <v>2601</v>
      </c>
      <c r="L555" s="836">
        <v>93.43</v>
      </c>
      <c r="M555" s="836">
        <v>186.86</v>
      </c>
      <c r="N555" s="833">
        <v>2</v>
      </c>
      <c r="O555" s="837">
        <v>1.5</v>
      </c>
      <c r="P555" s="836"/>
      <c r="Q555" s="838">
        <v>0</v>
      </c>
      <c r="R555" s="833"/>
      <c r="S555" s="838">
        <v>0</v>
      </c>
      <c r="T555" s="837"/>
      <c r="U555" s="839">
        <v>0</v>
      </c>
    </row>
    <row r="556" spans="1:21" ht="14.45" customHeight="1" x14ac:dyDescent="0.2">
      <c r="A556" s="832">
        <v>50</v>
      </c>
      <c r="B556" s="833" t="s">
        <v>2196</v>
      </c>
      <c r="C556" s="833" t="s">
        <v>2202</v>
      </c>
      <c r="D556" s="834" t="s">
        <v>3340</v>
      </c>
      <c r="E556" s="835" t="s">
        <v>2217</v>
      </c>
      <c r="F556" s="833" t="s">
        <v>2197</v>
      </c>
      <c r="G556" s="833" t="s">
        <v>3038</v>
      </c>
      <c r="H556" s="833" t="s">
        <v>587</v>
      </c>
      <c r="I556" s="833" t="s">
        <v>3039</v>
      </c>
      <c r="J556" s="833" t="s">
        <v>3040</v>
      </c>
      <c r="K556" s="833" t="s">
        <v>2663</v>
      </c>
      <c r="L556" s="836">
        <v>77.13</v>
      </c>
      <c r="M556" s="836">
        <v>77.13</v>
      </c>
      <c r="N556" s="833">
        <v>1</v>
      </c>
      <c r="O556" s="837">
        <v>0.5</v>
      </c>
      <c r="P556" s="836">
        <v>77.13</v>
      </c>
      <c r="Q556" s="838">
        <v>1</v>
      </c>
      <c r="R556" s="833">
        <v>1</v>
      </c>
      <c r="S556" s="838">
        <v>1</v>
      </c>
      <c r="T556" s="837">
        <v>0.5</v>
      </c>
      <c r="U556" s="839">
        <v>1</v>
      </c>
    </row>
    <row r="557" spans="1:21" ht="14.45" customHeight="1" x14ac:dyDescent="0.2">
      <c r="A557" s="832">
        <v>50</v>
      </c>
      <c r="B557" s="833" t="s">
        <v>2196</v>
      </c>
      <c r="C557" s="833" t="s">
        <v>2202</v>
      </c>
      <c r="D557" s="834" t="s">
        <v>3340</v>
      </c>
      <c r="E557" s="835" t="s">
        <v>2217</v>
      </c>
      <c r="F557" s="833" t="s">
        <v>2197</v>
      </c>
      <c r="G557" s="833" t="s">
        <v>3041</v>
      </c>
      <c r="H557" s="833" t="s">
        <v>587</v>
      </c>
      <c r="I557" s="833" t="s">
        <v>3042</v>
      </c>
      <c r="J557" s="833" t="s">
        <v>3043</v>
      </c>
      <c r="K557" s="833" t="s">
        <v>3044</v>
      </c>
      <c r="L557" s="836">
        <v>264</v>
      </c>
      <c r="M557" s="836">
        <v>1848</v>
      </c>
      <c r="N557" s="833">
        <v>7</v>
      </c>
      <c r="O557" s="837">
        <v>2</v>
      </c>
      <c r="P557" s="836">
        <v>1848</v>
      </c>
      <c r="Q557" s="838">
        <v>1</v>
      </c>
      <c r="R557" s="833">
        <v>7</v>
      </c>
      <c r="S557" s="838">
        <v>1</v>
      </c>
      <c r="T557" s="837">
        <v>2</v>
      </c>
      <c r="U557" s="839">
        <v>1</v>
      </c>
    </row>
    <row r="558" spans="1:21" ht="14.45" customHeight="1" x14ac:dyDescent="0.2">
      <c r="A558" s="832">
        <v>50</v>
      </c>
      <c r="B558" s="833" t="s">
        <v>2196</v>
      </c>
      <c r="C558" s="833" t="s">
        <v>2202</v>
      </c>
      <c r="D558" s="834" t="s">
        <v>3340</v>
      </c>
      <c r="E558" s="835" t="s">
        <v>2217</v>
      </c>
      <c r="F558" s="833" t="s">
        <v>2197</v>
      </c>
      <c r="G558" s="833" t="s">
        <v>2514</v>
      </c>
      <c r="H558" s="833" t="s">
        <v>587</v>
      </c>
      <c r="I558" s="833" t="s">
        <v>3045</v>
      </c>
      <c r="J558" s="833" t="s">
        <v>3046</v>
      </c>
      <c r="K558" s="833" t="s">
        <v>3047</v>
      </c>
      <c r="L558" s="836">
        <v>393.94</v>
      </c>
      <c r="M558" s="836">
        <v>2757.58</v>
      </c>
      <c r="N558" s="833">
        <v>7</v>
      </c>
      <c r="O558" s="837">
        <v>4.5</v>
      </c>
      <c r="P558" s="836">
        <v>2363.64</v>
      </c>
      <c r="Q558" s="838">
        <v>0.8571428571428571</v>
      </c>
      <c r="R558" s="833">
        <v>6</v>
      </c>
      <c r="S558" s="838">
        <v>0.8571428571428571</v>
      </c>
      <c r="T558" s="837">
        <v>4</v>
      </c>
      <c r="U558" s="839">
        <v>0.88888888888888884</v>
      </c>
    </row>
    <row r="559" spans="1:21" ht="14.45" customHeight="1" x14ac:dyDescent="0.2">
      <c r="A559" s="832">
        <v>50</v>
      </c>
      <c r="B559" s="833" t="s">
        <v>2196</v>
      </c>
      <c r="C559" s="833" t="s">
        <v>2202</v>
      </c>
      <c r="D559" s="834" t="s">
        <v>3340</v>
      </c>
      <c r="E559" s="835" t="s">
        <v>2217</v>
      </c>
      <c r="F559" s="833" t="s">
        <v>2197</v>
      </c>
      <c r="G559" s="833" t="s">
        <v>2514</v>
      </c>
      <c r="H559" s="833" t="s">
        <v>625</v>
      </c>
      <c r="I559" s="833" t="s">
        <v>2518</v>
      </c>
      <c r="J559" s="833" t="s">
        <v>2519</v>
      </c>
      <c r="K559" s="833" t="s">
        <v>2520</v>
      </c>
      <c r="L559" s="836">
        <v>131.32</v>
      </c>
      <c r="M559" s="836">
        <v>2363.7599999999998</v>
      </c>
      <c r="N559" s="833">
        <v>18</v>
      </c>
      <c r="O559" s="837">
        <v>5</v>
      </c>
      <c r="P559" s="836">
        <v>2363.7599999999998</v>
      </c>
      <c r="Q559" s="838">
        <v>1</v>
      </c>
      <c r="R559" s="833">
        <v>18</v>
      </c>
      <c r="S559" s="838">
        <v>1</v>
      </c>
      <c r="T559" s="837">
        <v>5</v>
      </c>
      <c r="U559" s="839">
        <v>1</v>
      </c>
    </row>
    <row r="560" spans="1:21" ht="14.45" customHeight="1" x14ac:dyDescent="0.2">
      <c r="A560" s="832">
        <v>50</v>
      </c>
      <c r="B560" s="833" t="s">
        <v>2196</v>
      </c>
      <c r="C560" s="833" t="s">
        <v>2202</v>
      </c>
      <c r="D560" s="834" t="s">
        <v>3340</v>
      </c>
      <c r="E560" s="835" t="s">
        <v>2217</v>
      </c>
      <c r="F560" s="833" t="s">
        <v>2197</v>
      </c>
      <c r="G560" s="833" t="s">
        <v>2744</v>
      </c>
      <c r="H560" s="833" t="s">
        <v>587</v>
      </c>
      <c r="I560" s="833" t="s">
        <v>2745</v>
      </c>
      <c r="J560" s="833" t="s">
        <v>798</v>
      </c>
      <c r="K560" s="833" t="s">
        <v>1141</v>
      </c>
      <c r="L560" s="836">
        <v>43.94</v>
      </c>
      <c r="M560" s="836">
        <v>263.64</v>
      </c>
      <c r="N560" s="833">
        <v>6</v>
      </c>
      <c r="O560" s="837">
        <v>2</v>
      </c>
      <c r="P560" s="836">
        <v>87.88</v>
      </c>
      <c r="Q560" s="838">
        <v>0.33333333333333331</v>
      </c>
      <c r="R560" s="833">
        <v>2</v>
      </c>
      <c r="S560" s="838">
        <v>0.33333333333333331</v>
      </c>
      <c r="T560" s="837">
        <v>1</v>
      </c>
      <c r="U560" s="839">
        <v>0.5</v>
      </c>
    </row>
    <row r="561" spans="1:21" ht="14.45" customHeight="1" x14ac:dyDescent="0.2">
      <c r="A561" s="832">
        <v>50</v>
      </c>
      <c r="B561" s="833" t="s">
        <v>2196</v>
      </c>
      <c r="C561" s="833" t="s">
        <v>2202</v>
      </c>
      <c r="D561" s="834" t="s">
        <v>3340</v>
      </c>
      <c r="E561" s="835" t="s">
        <v>2217</v>
      </c>
      <c r="F561" s="833" t="s">
        <v>2197</v>
      </c>
      <c r="G561" s="833" t="s">
        <v>2744</v>
      </c>
      <c r="H561" s="833" t="s">
        <v>587</v>
      </c>
      <c r="I561" s="833" t="s">
        <v>3048</v>
      </c>
      <c r="J561" s="833" t="s">
        <v>800</v>
      </c>
      <c r="K561" s="833" t="s">
        <v>3049</v>
      </c>
      <c r="L561" s="836">
        <v>87.87</v>
      </c>
      <c r="M561" s="836">
        <v>351.48</v>
      </c>
      <c r="N561" s="833">
        <v>4</v>
      </c>
      <c r="O561" s="837">
        <v>1</v>
      </c>
      <c r="P561" s="836">
        <v>351.48</v>
      </c>
      <c r="Q561" s="838">
        <v>1</v>
      </c>
      <c r="R561" s="833">
        <v>4</v>
      </c>
      <c r="S561" s="838">
        <v>1</v>
      </c>
      <c r="T561" s="837">
        <v>1</v>
      </c>
      <c r="U561" s="839">
        <v>1</v>
      </c>
    </row>
    <row r="562" spans="1:21" ht="14.45" customHeight="1" x14ac:dyDescent="0.2">
      <c r="A562" s="832">
        <v>50</v>
      </c>
      <c r="B562" s="833" t="s">
        <v>2196</v>
      </c>
      <c r="C562" s="833" t="s">
        <v>2202</v>
      </c>
      <c r="D562" s="834" t="s">
        <v>3340</v>
      </c>
      <c r="E562" s="835" t="s">
        <v>2217</v>
      </c>
      <c r="F562" s="833" t="s">
        <v>2197</v>
      </c>
      <c r="G562" s="833" t="s">
        <v>2525</v>
      </c>
      <c r="H562" s="833" t="s">
        <v>587</v>
      </c>
      <c r="I562" s="833" t="s">
        <v>3050</v>
      </c>
      <c r="J562" s="833" t="s">
        <v>3051</v>
      </c>
      <c r="K562" s="833" t="s">
        <v>3052</v>
      </c>
      <c r="L562" s="836">
        <v>364.54</v>
      </c>
      <c r="M562" s="836">
        <v>729.08</v>
      </c>
      <c r="N562" s="833">
        <v>2</v>
      </c>
      <c r="O562" s="837">
        <v>2</v>
      </c>
      <c r="P562" s="836"/>
      <c r="Q562" s="838">
        <v>0</v>
      </c>
      <c r="R562" s="833"/>
      <c r="S562" s="838">
        <v>0</v>
      </c>
      <c r="T562" s="837"/>
      <c r="U562" s="839">
        <v>0</v>
      </c>
    </row>
    <row r="563" spans="1:21" ht="14.45" customHeight="1" x14ac:dyDescent="0.2">
      <c r="A563" s="832">
        <v>50</v>
      </c>
      <c r="B563" s="833" t="s">
        <v>2196</v>
      </c>
      <c r="C563" s="833" t="s">
        <v>2202</v>
      </c>
      <c r="D563" s="834" t="s">
        <v>3340</v>
      </c>
      <c r="E563" s="835" t="s">
        <v>2217</v>
      </c>
      <c r="F563" s="833" t="s">
        <v>2197</v>
      </c>
      <c r="G563" s="833" t="s">
        <v>2525</v>
      </c>
      <c r="H563" s="833" t="s">
        <v>587</v>
      </c>
      <c r="I563" s="833" t="s">
        <v>3053</v>
      </c>
      <c r="J563" s="833" t="s">
        <v>3054</v>
      </c>
      <c r="K563" s="833" t="s">
        <v>3055</v>
      </c>
      <c r="L563" s="836">
        <v>729.09</v>
      </c>
      <c r="M563" s="836">
        <v>1458.18</v>
      </c>
      <c r="N563" s="833">
        <v>2</v>
      </c>
      <c r="O563" s="837">
        <v>1.5</v>
      </c>
      <c r="P563" s="836">
        <v>729.09</v>
      </c>
      <c r="Q563" s="838">
        <v>0.5</v>
      </c>
      <c r="R563" s="833">
        <v>1</v>
      </c>
      <c r="S563" s="838">
        <v>0.5</v>
      </c>
      <c r="T563" s="837">
        <v>0.5</v>
      </c>
      <c r="U563" s="839">
        <v>0.33333333333333331</v>
      </c>
    </row>
    <row r="564" spans="1:21" ht="14.45" customHeight="1" x14ac:dyDescent="0.2">
      <c r="A564" s="832">
        <v>50</v>
      </c>
      <c r="B564" s="833" t="s">
        <v>2196</v>
      </c>
      <c r="C564" s="833" t="s">
        <v>2202</v>
      </c>
      <c r="D564" s="834" t="s">
        <v>3340</v>
      </c>
      <c r="E564" s="835" t="s">
        <v>2217</v>
      </c>
      <c r="F564" s="833" t="s">
        <v>2197</v>
      </c>
      <c r="G564" s="833" t="s">
        <v>2525</v>
      </c>
      <c r="H564" s="833" t="s">
        <v>625</v>
      </c>
      <c r="I564" s="833" t="s">
        <v>3056</v>
      </c>
      <c r="J564" s="833" t="s">
        <v>3054</v>
      </c>
      <c r="K564" s="833" t="s">
        <v>3055</v>
      </c>
      <c r="L564" s="836">
        <v>729.09</v>
      </c>
      <c r="M564" s="836">
        <v>729.09</v>
      </c>
      <c r="N564" s="833">
        <v>1</v>
      </c>
      <c r="O564" s="837">
        <v>0.5</v>
      </c>
      <c r="P564" s="836"/>
      <c r="Q564" s="838">
        <v>0</v>
      </c>
      <c r="R564" s="833"/>
      <c r="S564" s="838">
        <v>0</v>
      </c>
      <c r="T564" s="837"/>
      <c r="U564" s="839">
        <v>0</v>
      </c>
    </row>
    <row r="565" spans="1:21" ht="14.45" customHeight="1" x14ac:dyDescent="0.2">
      <c r="A565" s="832">
        <v>50</v>
      </c>
      <c r="B565" s="833" t="s">
        <v>2196</v>
      </c>
      <c r="C565" s="833" t="s">
        <v>2202</v>
      </c>
      <c r="D565" s="834" t="s">
        <v>3340</v>
      </c>
      <c r="E565" s="835" t="s">
        <v>2217</v>
      </c>
      <c r="F565" s="833" t="s">
        <v>2197</v>
      </c>
      <c r="G565" s="833" t="s">
        <v>1163</v>
      </c>
      <c r="H565" s="833" t="s">
        <v>625</v>
      </c>
      <c r="I565" s="833" t="s">
        <v>1751</v>
      </c>
      <c r="J565" s="833" t="s">
        <v>1752</v>
      </c>
      <c r="K565" s="833" t="s">
        <v>1753</v>
      </c>
      <c r="L565" s="836">
        <v>184.74</v>
      </c>
      <c r="M565" s="836">
        <v>1662.66</v>
      </c>
      <c r="N565" s="833">
        <v>9</v>
      </c>
      <c r="O565" s="837">
        <v>6</v>
      </c>
      <c r="P565" s="836">
        <v>923.7</v>
      </c>
      <c r="Q565" s="838">
        <v>0.55555555555555558</v>
      </c>
      <c r="R565" s="833">
        <v>5</v>
      </c>
      <c r="S565" s="838">
        <v>0.55555555555555558</v>
      </c>
      <c r="T565" s="837">
        <v>3.5</v>
      </c>
      <c r="U565" s="839">
        <v>0.58333333333333337</v>
      </c>
    </row>
    <row r="566" spans="1:21" ht="14.45" customHeight="1" x14ac:dyDescent="0.2">
      <c r="A566" s="832">
        <v>50</v>
      </c>
      <c r="B566" s="833" t="s">
        <v>2196</v>
      </c>
      <c r="C566" s="833" t="s">
        <v>2202</v>
      </c>
      <c r="D566" s="834" t="s">
        <v>3340</v>
      </c>
      <c r="E566" s="835" t="s">
        <v>2217</v>
      </c>
      <c r="F566" s="833" t="s">
        <v>2197</v>
      </c>
      <c r="G566" s="833" t="s">
        <v>1163</v>
      </c>
      <c r="H566" s="833" t="s">
        <v>587</v>
      </c>
      <c r="I566" s="833" t="s">
        <v>2298</v>
      </c>
      <c r="J566" s="833" t="s">
        <v>1755</v>
      </c>
      <c r="K566" s="833" t="s">
        <v>2299</v>
      </c>
      <c r="L566" s="836">
        <v>184.74</v>
      </c>
      <c r="M566" s="836">
        <v>184.74</v>
      </c>
      <c r="N566" s="833">
        <v>1</v>
      </c>
      <c r="O566" s="837">
        <v>1</v>
      </c>
      <c r="P566" s="836">
        <v>184.74</v>
      </c>
      <c r="Q566" s="838">
        <v>1</v>
      </c>
      <c r="R566" s="833">
        <v>1</v>
      </c>
      <c r="S566" s="838">
        <v>1</v>
      </c>
      <c r="T566" s="837">
        <v>1</v>
      </c>
      <c r="U566" s="839">
        <v>1</v>
      </c>
    </row>
    <row r="567" spans="1:21" ht="14.45" customHeight="1" x14ac:dyDescent="0.2">
      <c r="A567" s="832">
        <v>50</v>
      </c>
      <c r="B567" s="833" t="s">
        <v>2196</v>
      </c>
      <c r="C567" s="833" t="s">
        <v>2202</v>
      </c>
      <c r="D567" s="834" t="s">
        <v>3340</v>
      </c>
      <c r="E567" s="835" t="s">
        <v>2217</v>
      </c>
      <c r="F567" s="833" t="s">
        <v>2197</v>
      </c>
      <c r="G567" s="833" t="s">
        <v>2529</v>
      </c>
      <c r="H567" s="833" t="s">
        <v>587</v>
      </c>
      <c r="I567" s="833" t="s">
        <v>2031</v>
      </c>
      <c r="J567" s="833" t="s">
        <v>1171</v>
      </c>
      <c r="K567" s="833" t="s">
        <v>2032</v>
      </c>
      <c r="L567" s="836">
        <v>0</v>
      </c>
      <c r="M567" s="836">
        <v>0</v>
      </c>
      <c r="N567" s="833">
        <v>2</v>
      </c>
      <c r="O567" s="837">
        <v>0.5</v>
      </c>
      <c r="P567" s="836">
        <v>0</v>
      </c>
      <c r="Q567" s="838"/>
      <c r="R567" s="833">
        <v>2</v>
      </c>
      <c r="S567" s="838">
        <v>1</v>
      </c>
      <c r="T567" s="837">
        <v>0.5</v>
      </c>
      <c r="U567" s="839">
        <v>1</v>
      </c>
    </row>
    <row r="568" spans="1:21" ht="14.45" customHeight="1" x14ac:dyDescent="0.2">
      <c r="A568" s="832">
        <v>50</v>
      </c>
      <c r="B568" s="833" t="s">
        <v>2196</v>
      </c>
      <c r="C568" s="833" t="s">
        <v>2202</v>
      </c>
      <c r="D568" s="834" t="s">
        <v>3340</v>
      </c>
      <c r="E568" s="835" t="s">
        <v>2217</v>
      </c>
      <c r="F568" s="833" t="s">
        <v>2197</v>
      </c>
      <c r="G568" s="833" t="s">
        <v>2529</v>
      </c>
      <c r="H568" s="833" t="s">
        <v>587</v>
      </c>
      <c r="I568" s="833" t="s">
        <v>3057</v>
      </c>
      <c r="J568" s="833" t="s">
        <v>2781</v>
      </c>
      <c r="K568" s="833" t="s">
        <v>2034</v>
      </c>
      <c r="L568" s="836">
        <v>0</v>
      </c>
      <c r="M568" s="836">
        <v>0</v>
      </c>
      <c r="N568" s="833">
        <v>3</v>
      </c>
      <c r="O568" s="837">
        <v>1</v>
      </c>
      <c r="P568" s="836"/>
      <c r="Q568" s="838"/>
      <c r="R568" s="833"/>
      <c r="S568" s="838">
        <v>0</v>
      </c>
      <c r="T568" s="837"/>
      <c r="U568" s="839">
        <v>0</v>
      </c>
    </row>
    <row r="569" spans="1:21" ht="14.45" customHeight="1" x14ac:dyDescent="0.2">
      <c r="A569" s="832">
        <v>50</v>
      </c>
      <c r="B569" s="833" t="s">
        <v>2196</v>
      </c>
      <c r="C569" s="833" t="s">
        <v>2202</v>
      </c>
      <c r="D569" s="834" t="s">
        <v>3340</v>
      </c>
      <c r="E569" s="835" t="s">
        <v>2217</v>
      </c>
      <c r="F569" s="833" t="s">
        <v>2197</v>
      </c>
      <c r="G569" s="833" t="s">
        <v>2529</v>
      </c>
      <c r="H569" s="833" t="s">
        <v>587</v>
      </c>
      <c r="I569" s="833" t="s">
        <v>3058</v>
      </c>
      <c r="J569" s="833" t="s">
        <v>3059</v>
      </c>
      <c r="K569" s="833" t="s">
        <v>2320</v>
      </c>
      <c r="L569" s="836">
        <v>0</v>
      </c>
      <c r="M569" s="836">
        <v>0</v>
      </c>
      <c r="N569" s="833">
        <v>1</v>
      </c>
      <c r="O569" s="837">
        <v>0.5</v>
      </c>
      <c r="P569" s="836">
        <v>0</v>
      </c>
      <c r="Q569" s="838"/>
      <c r="R569" s="833">
        <v>1</v>
      </c>
      <c r="S569" s="838">
        <v>1</v>
      </c>
      <c r="T569" s="837">
        <v>0.5</v>
      </c>
      <c r="U569" s="839">
        <v>1</v>
      </c>
    </row>
    <row r="570" spans="1:21" ht="14.45" customHeight="1" x14ac:dyDescent="0.2">
      <c r="A570" s="832">
        <v>50</v>
      </c>
      <c r="B570" s="833" t="s">
        <v>2196</v>
      </c>
      <c r="C570" s="833" t="s">
        <v>2202</v>
      </c>
      <c r="D570" s="834" t="s">
        <v>3340</v>
      </c>
      <c r="E570" s="835" t="s">
        <v>2217</v>
      </c>
      <c r="F570" s="833" t="s">
        <v>2197</v>
      </c>
      <c r="G570" s="833" t="s">
        <v>2529</v>
      </c>
      <c r="H570" s="833" t="s">
        <v>587</v>
      </c>
      <c r="I570" s="833" t="s">
        <v>2780</v>
      </c>
      <c r="J570" s="833" t="s">
        <v>2781</v>
      </c>
      <c r="K570" s="833" t="s">
        <v>2782</v>
      </c>
      <c r="L570" s="836">
        <v>0</v>
      </c>
      <c r="M570" s="836">
        <v>0</v>
      </c>
      <c r="N570" s="833">
        <v>3</v>
      </c>
      <c r="O570" s="837">
        <v>1</v>
      </c>
      <c r="P570" s="836"/>
      <c r="Q570" s="838"/>
      <c r="R570" s="833"/>
      <c r="S570" s="838">
        <v>0</v>
      </c>
      <c r="T570" s="837"/>
      <c r="U570" s="839">
        <v>0</v>
      </c>
    </row>
    <row r="571" spans="1:21" ht="14.45" customHeight="1" x14ac:dyDescent="0.2">
      <c r="A571" s="832">
        <v>50</v>
      </c>
      <c r="B571" s="833" t="s">
        <v>2196</v>
      </c>
      <c r="C571" s="833" t="s">
        <v>2202</v>
      </c>
      <c r="D571" s="834" t="s">
        <v>3340</v>
      </c>
      <c r="E571" s="835" t="s">
        <v>2217</v>
      </c>
      <c r="F571" s="833" t="s">
        <v>2197</v>
      </c>
      <c r="G571" s="833" t="s">
        <v>2529</v>
      </c>
      <c r="H571" s="833" t="s">
        <v>625</v>
      </c>
      <c r="I571" s="833" t="s">
        <v>2035</v>
      </c>
      <c r="J571" s="833" t="s">
        <v>1171</v>
      </c>
      <c r="K571" s="833" t="s">
        <v>2032</v>
      </c>
      <c r="L571" s="836">
        <v>0</v>
      </c>
      <c r="M571" s="836">
        <v>0</v>
      </c>
      <c r="N571" s="833">
        <v>2</v>
      </c>
      <c r="O571" s="837">
        <v>1</v>
      </c>
      <c r="P571" s="836">
        <v>0</v>
      </c>
      <c r="Q571" s="838"/>
      <c r="R571" s="833">
        <v>2</v>
      </c>
      <c r="S571" s="838">
        <v>1</v>
      </c>
      <c r="T571" s="837">
        <v>1</v>
      </c>
      <c r="U571" s="839">
        <v>1</v>
      </c>
    </row>
    <row r="572" spans="1:21" ht="14.45" customHeight="1" x14ac:dyDescent="0.2">
      <c r="A572" s="832">
        <v>50</v>
      </c>
      <c r="B572" s="833" t="s">
        <v>2196</v>
      </c>
      <c r="C572" s="833" t="s">
        <v>2202</v>
      </c>
      <c r="D572" s="834" t="s">
        <v>3340</v>
      </c>
      <c r="E572" s="835" t="s">
        <v>2217</v>
      </c>
      <c r="F572" s="833" t="s">
        <v>2197</v>
      </c>
      <c r="G572" s="833" t="s">
        <v>3060</v>
      </c>
      <c r="H572" s="833" t="s">
        <v>625</v>
      </c>
      <c r="I572" s="833" t="s">
        <v>3061</v>
      </c>
      <c r="J572" s="833" t="s">
        <v>1780</v>
      </c>
      <c r="K572" s="833" t="s">
        <v>3062</v>
      </c>
      <c r="L572" s="836">
        <v>1906.97</v>
      </c>
      <c r="M572" s="836">
        <v>118232.14000000001</v>
      </c>
      <c r="N572" s="833">
        <v>62</v>
      </c>
      <c r="O572" s="837">
        <v>15</v>
      </c>
      <c r="P572" s="836">
        <v>78185.770000000019</v>
      </c>
      <c r="Q572" s="838">
        <v>0.66129032258064524</v>
      </c>
      <c r="R572" s="833">
        <v>41</v>
      </c>
      <c r="S572" s="838">
        <v>0.66129032258064513</v>
      </c>
      <c r="T572" s="837">
        <v>9.5</v>
      </c>
      <c r="U572" s="839">
        <v>0.6333333333333333</v>
      </c>
    </row>
    <row r="573" spans="1:21" ht="14.45" customHeight="1" x14ac:dyDescent="0.2">
      <c r="A573" s="832">
        <v>50</v>
      </c>
      <c r="B573" s="833" t="s">
        <v>2196</v>
      </c>
      <c r="C573" s="833" t="s">
        <v>2202</v>
      </c>
      <c r="D573" s="834" t="s">
        <v>3340</v>
      </c>
      <c r="E573" s="835" t="s">
        <v>2217</v>
      </c>
      <c r="F573" s="833" t="s">
        <v>2197</v>
      </c>
      <c r="G573" s="833" t="s">
        <v>3060</v>
      </c>
      <c r="H573" s="833" t="s">
        <v>625</v>
      </c>
      <c r="I573" s="833" t="s">
        <v>3061</v>
      </c>
      <c r="J573" s="833" t="s">
        <v>1780</v>
      </c>
      <c r="K573" s="833" t="s">
        <v>3062</v>
      </c>
      <c r="L573" s="836">
        <v>1887.9</v>
      </c>
      <c r="M573" s="836">
        <v>16991.100000000002</v>
      </c>
      <c r="N573" s="833">
        <v>9</v>
      </c>
      <c r="O573" s="837">
        <v>2</v>
      </c>
      <c r="P573" s="836">
        <v>11327.400000000001</v>
      </c>
      <c r="Q573" s="838">
        <v>0.66666666666666663</v>
      </c>
      <c r="R573" s="833">
        <v>6</v>
      </c>
      <c r="S573" s="838">
        <v>0.66666666666666663</v>
      </c>
      <c r="T573" s="837">
        <v>1.5</v>
      </c>
      <c r="U573" s="839">
        <v>0.75</v>
      </c>
    </row>
    <row r="574" spans="1:21" ht="14.45" customHeight="1" x14ac:dyDescent="0.2">
      <c r="A574" s="832">
        <v>50</v>
      </c>
      <c r="B574" s="833" t="s">
        <v>2196</v>
      </c>
      <c r="C574" s="833" t="s">
        <v>2202</v>
      </c>
      <c r="D574" s="834" t="s">
        <v>3340</v>
      </c>
      <c r="E574" s="835" t="s">
        <v>2217</v>
      </c>
      <c r="F574" s="833" t="s">
        <v>2197</v>
      </c>
      <c r="G574" s="833" t="s">
        <v>3060</v>
      </c>
      <c r="H574" s="833" t="s">
        <v>625</v>
      </c>
      <c r="I574" s="833" t="s">
        <v>3063</v>
      </c>
      <c r="J574" s="833" t="s">
        <v>1780</v>
      </c>
      <c r="K574" s="833" t="s">
        <v>3064</v>
      </c>
      <c r="L574" s="836">
        <v>2376.9299999999998</v>
      </c>
      <c r="M574" s="836">
        <v>14261.579999999998</v>
      </c>
      <c r="N574" s="833">
        <v>6</v>
      </c>
      <c r="O574" s="837">
        <v>1.5</v>
      </c>
      <c r="P574" s="836">
        <v>14261.579999999998</v>
      </c>
      <c r="Q574" s="838">
        <v>1</v>
      </c>
      <c r="R574" s="833">
        <v>6</v>
      </c>
      <c r="S574" s="838">
        <v>1</v>
      </c>
      <c r="T574" s="837">
        <v>1.5</v>
      </c>
      <c r="U574" s="839">
        <v>1</v>
      </c>
    </row>
    <row r="575" spans="1:21" ht="14.45" customHeight="1" x14ac:dyDescent="0.2">
      <c r="A575" s="832">
        <v>50</v>
      </c>
      <c r="B575" s="833" t="s">
        <v>2196</v>
      </c>
      <c r="C575" s="833" t="s">
        <v>2202</v>
      </c>
      <c r="D575" s="834" t="s">
        <v>3340</v>
      </c>
      <c r="E575" s="835" t="s">
        <v>2217</v>
      </c>
      <c r="F575" s="833" t="s">
        <v>2197</v>
      </c>
      <c r="G575" s="833" t="s">
        <v>3065</v>
      </c>
      <c r="H575" s="833" t="s">
        <v>587</v>
      </c>
      <c r="I575" s="833" t="s">
        <v>3066</v>
      </c>
      <c r="J575" s="833" t="s">
        <v>685</v>
      </c>
      <c r="K575" s="833" t="s">
        <v>3067</v>
      </c>
      <c r="L575" s="836">
        <v>193.98</v>
      </c>
      <c r="M575" s="836">
        <v>387.96</v>
      </c>
      <c r="N575" s="833">
        <v>2</v>
      </c>
      <c r="O575" s="837">
        <v>1</v>
      </c>
      <c r="P575" s="836">
        <v>387.96</v>
      </c>
      <c r="Q575" s="838">
        <v>1</v>
      </c>
      <c r="R575" s="833">
        <v>2</v>
      </c>
      <c r="S575" s="838">
        <v>1</v>
      </c>
      <c r="T575" s="837">
        <v>1</v>
      </c>
      <c r="U575" s="839">
        <v>1</v>
      </c>
    </row>
    <row r="576" spans="1:21" ht="14.45" customHeight="1" x14ac:dyDescent="0.2">
      <c r="A576" s="832">
        <v>50</v>
      </c>
      <c r="B576" s="833" t="s">
        <v>2196</v>
      </c>
      <c r="C576" s="833" t="s">
        <v>2202</v>
      </c>
      <c r="D576" s="834" t="s">
        <v>3340</v>
      </c>
      <c r="E576" s="835" t="s">
        <v>2217</v>
      </c>
      <c r="F576" s="833" t="s">
        <v>2197</v>
      </c>
      <c r="G576" s="833" t="s">
        <v>3068</v>
      </c>
      <c r="H576" s="833" t="s">
        <v>587</v>
      </c>
      <c r="I576" s="833" t="s">
        <v>3069</v>
      </c>
      <c r="J576" s="833" t="s">
        <v>1068</v>
      </c>
      <c r="K576" s="833" t="s">
        <v>3070</v>
      </c>
      <c r="L576" s="836">
        <v>707.67</v>
      </c>
      <c r="M576" s="836">
        <v>707.67</v>
      </c>
      <c r="N576" s="833">
        <v>1</v>
      </c>
      <c r="O576" s="837">
        <v>0.5</v>
      </c>
      <c r="P576" s="836">
        <v>707.67</v>
      </c>
      <c r="Q576" s="838">
        <v>1</v>
      </c>
      <c r="R576" s="833">
        <v>1</v>
      </c>
      <c r="S576" s="838">
        <v>1</v>
      </c>
      <c r="T576" s="837">
        <v>0.5</v>
      </c>
      <c r="U576" s="839">
        <v>1</v>
      </c>
    </row>
    <row r="577" spans="1:21" ht="14.45" customHeight="1" x14ac:dyDescent="0.2">
      <c r="A577" s="832">
        <v>50</v>
      </c>
      <c r="B577" s="833" t="s">
        <v>2196</v>
      </c>
      <c r="C577" s="833" t="s">
        <v>2202</v>
      </c>
      <c r="D577" s="834" t="s">
        <v>3340</v>
      </c>
      <c r="E577" s="835" t="s">
        <v>2217</v>
      </c>
      <c r="F577" s="833" t="s">
        <v>2197</v>
      </c>
      <c r="G577" s="833" t="s">
        <v>2534</v>
      </c>
      <c r="H577" s="833" t="s">
        <v>625</v>
      </c>
      <c r="I577" s="833" t="s">
        <v>3071</v>
      </c>
      <c r="J577" s="833" t="s">
        <v>1870</v>
      </c>
      <c r="K577" s="833" t="s">
        <v>3072</v>
      </c>
      <c r="L577" s="836">
        <v>654.95000000000005</v>
      </c>
      <c r="M577" s="836">
        <v>1964.8500000000001</v>
      </c>
      <c r="N577" s="833">
        <v>3</v>
      </c>
      <c r="O577" s="837">
        <v>2.5</v>
      </c>
      <c r="P577" s="836"/>
      <c r="Q577" s="838">
        <v>0</v>
      </c>
      <c r="R577" s="833"/>
      <c r="S577" s="838">
        <v>0</v>
      </c>
      <c r="T577" s="837"/>
      <c r="U577" s="839">
        <v>0</v>
      </c>
    </row>
    <row r="578" spans="1:21" ht="14.45" customHeight="1" x14ac:dyDescent="0.2">
      <c r="A578" s="832">
        <v>50</v>
      </c>
      <c r="B578" s="833" t="s">
        <v>2196</v>
      </c>
      <c r="C578" s="833" t="s">
        <v>2202</v>
      </c>
      <c r="D578" s="834" t="s">
        <v>3340</v>
      </c>
      <c r="E578" s="835" t="s">
        <v>2217</v>
      </c>
      <c r="F578" s="833" t="s">
        <v>2197</v>
      </c>
      <c r="G578" s="833" t="s">
        <v>2534</v>
      </c>
      <c r="H578" s="833" t="s">
        <v>625</v>
      </c>
      <c r="I578" s="833" t="s">
        <v>3073</v>
      </c>
      <c r="J578" s="833" t="s">
        <v>1870</v>
      </c>
      <c r="K578" s="833" t="s">
        <v>3074</v>
      </c>
      <c r="L578" s="836">
        <v>544.38</v>
      </c>
      <c r="M578" s="836">
        <v>544.38</v>
      </c>
      <c r="N578" s="833">
        <v>1</v>
      </c>
      <c r="O578" s="837">
        <v>0.5</v>
      </c>
      <c r="P578" s="836"/>
      <c r="Q578" s="838">
        <v>0</v>
      </c>
      <c r="R578" s="833"/>
      <c r="S578" s="838">
        <v>0</v>
      </c>
      <c r="T578" s="837"/>
      <c r="U578" s="839">
        <v>0</v>
      </c>
    </row>
    <row r="579" spans="1:21" ht="14.45" customHeight="1" x14ac:dyDescent="0.2">
      <c r="A579" s="832">
        <v>50</v>
      </c>
      <c r="B579" s="833" t="s">
        <v>2196</v>
      </c>
      <c r="C579" s="833" t="s">
        <v>2202</v>
      </c>
      <c r="D579" s="834" t="s">
        <v>3340</v>
      </c>
      <c r="E579" s="835" t="s">
        <v>2217</v>
      </c>
      <c r="F579" s="833" t="s">
        <v>2197</v>
      </c>
      <c r="G579" s="833" t="s">
        <v>2534</v>
      </c>
      <c r="H579" s="833" t="s">
        <v>625</v>
      </c>
      <c r="I579" s="833" t="s">
        <v>2754</v>
      </c>
      <c r="J579" s="833" t="s">
        <v>1870</v>
      </c>
      <c r="K579" s="833" t="s">
        <v>2755</v>
      </c>
      <c r="L579" s="836">
        <v>218.32</v>
      </c>
      <c r="M579" s="836">
        <v>654.96</v>
      </c>
      <c r="N579" s="833">
        <v>3</v>
      </c>
      <c r="O579" s="837">
        <v>0.5</v>
      </c>
      <c r="P579" s="836"/>
      <c r="Q579" s="838">
        <v>0</v>
      </c>
      <c r="R579" s="833"/>
      <c r="S579" s="838">
        <v>0</v>
      </c>
      <c r="T579" s="837"/>
      <c r="U579" s="839">
        <v>0</v>
      </c>
    </row>
    <row r="580" spans="1:21" ht="14.45" customHeight="1" x14ac:dyDescent="0.2">
      <c r="A580" s="832">
        <v>50</v>
      </c>
      <c r="B580" s="833" t="s">
        <v>2196</v>
      </c>
      <c r="C580" s="833" t="s">
        <v>2202</v>
      </c>
      <c r="D580" s="834" t="s">
        <v>3340</v>
      </c>
      <c r="E580" s="835" t="s">
        <v>2217</v>
      </c>
      <c r="F580" s="833" t="s">
        <v>2197</v>
      </c>
      <c r="G580" s="833" t="s">
        <v>2534</v>
      </c>
      <c r="H580" s="833" t="s">
        <v>625</v>
      </c>
      <c r="I580" s="833" t="s">
        <v>3075</v>
      </c>
      <c r="J580" s="833" t="s">
        <v>1870</v>
      </c>
      <c r="K580" s="833" t="s">
        <v>3076</v>
      </c>
      <c r="L580" s="836">
        <v>327.49</v>
      </c>
      <c r="M580" s="836">
        <v>327.49</v>
      </c>
      <c r="N580" s="833">
        <v>1</v>
      </c>
      <c r="O580" s="837">
        <v>1</v>
      </c>
      <c r="P580" s="836"/>
      <c r="Q580" s="838">
        <v>0</v>
      </c>
      <c r="R580" s="833"/>
      <c r="S580" s="838">
        <v>0</v>
      </c>
      <c r="T580" s="837"/>
      <c r="U580" s="839">
        <v>0</v>
      </c>
    </row>
    <row r="581" spans="1:21" ht="14.45" customHeight="1" x14ac:dyDescent="0.2">
      <c r="A581" s="832">
        <v>50</v>
      </c>
      <c r="B581" s="833" t="s">
        <v>2196</v>
      </c>
      <c r="C581" s="833" t="s">
        <v>2202</v>
      </c>
      <c r="D581" s="834" t="s">
        <v>3340</v>
      </c>
      <c r="E581" s="835" t="s">
        <v>2217</v>
      </c>
      <c r="F581" s="833" t="s">
        <v>2197</v>
      </c>
      <c r="G581" s="833" t="s">
        <v>3077</v>
      </c>
      <c r="H581" s="833" t="s">
        <v>625</v>
      </c>
      <c r="I581" s="833" t="s">
        <v>3078</v>
      </c>
      <c r="J581" s="833" t="s">
        <v>1725</v>
      </c>
      <c r="K581" s="833" t="s">
        <v>3079</v>
      </c>
      <c r="L581" s="836">
        <v>414.07</v>
      </c>
      <c r="M581" s="836">
        <v>4554.7700000000004</v>
      </c>
      <c r="N581" s="833">
        <v>11</v>
      </c>
      <c r="O581" s="837">
        <v>3.5</v>
      </c>
      <c r="P581" s="836">
        <v>414.07</v>
      </c>
      <c r="Q581" s="838">
        <v>9.0909090909090898E-2</v>
      </c>
      <c r="R581" s="833">
        <v>1</v>
      </c>
      <c r="S581" s="838">
        <v>9.0909090909090912E-2</v>
      </c>
      <c r="T581" s="837">
        <v>0.5</v>
      </c>
      <c r="U581" s="839">
        <v>0.14285714285714285</v>
      </c>
    </row>
    <row r="582" spans="1:21" ht="14.45" customHeight="1" x14ac:dyDescent="0.2">
      <c r="A582" s="832">
        <v>50</v>
      </c>
      <c r="B582" s="833" t="s">
        <v>2196</v>
      </c>
      <c r="C582" s="833" t="s">
        <v>2202</v>
      </c>
      <c r="D582" s="834" t="s">
        <v>3340</v>
      </c>
      <c r="E582" s="835" t="s">
        <v>2217</v>
      </c>
      <c r="F582" s="833" t="s">
        <v>2197</v>
      </c>
      <c r="G582" s="833" t="s">
        <v>3080</v>
      </c>
      <c r="H582" s="833" t="s">
        <v>587</v>
      </c>
      <c r="I582" s="833" t="s">
        <v>3081</v>
      </c>
      <c r="J582" s="833" t="s">
        <v>3082</v>
      </c>
      <c r="K582" s="833" t="s">
        <v>3083</v>
      </c>
      <c r="L582" s="836">
        <v>226.15</v>
      </c>
      <c r="M582" s="836">
        <v>678.45</v>
      </c>
      <c r="N582" s="833">
        <v>3</v>
      </c>
      <c r="O582" s="837">
        <v>1</v>
      </c>
      <c r="P582" s="836">
        <v>678.45</v>
      </c>
      <c r="Q582" s="838">
        <v>1</v>
      </c>
      <c r="R582" s="833">
        <v>3</v>
      </c>
      <c r="S582" s="838">
        <v>1</v>
      </c>
      <c r="T582" s="837">
        <v>1</v>
      </c>
      <c r="U582" s="839">
        <v>1</v>
      </c>
    </row>
    <row r="583" spans="1:21" ht="14.45" customHeight="1" x14ac:dyDescent="0.2">
      <c r="A583" s="832">
        <v>50</v>
      </c>
      <c r="B583" s="833" t="s">
        <v>2196</v>
      </c>
      <c r="C583" s="833" t="s">
        <v>2202</v>
      </c>
      <c r="D583" s="834" t="s">
        <v>3340</v>
      </c>
      <c r="E583" s="835" t="s">
        <v>2217</v>
      </c>
      <c r="F583" s="833" t="s">
        <v>2197</v>
      </c>
      <c r="G583" s="833" t="s">
        <v>3080</v>
      </c>
      <c r="H583" s="833" t="s">
        <v>587</v>
      </c>
      <c r="I583" s="833" t="s">
        <v>3084</v>
      </c>
      <c r="J583" s="833" t="s">
        <v>3082</v>
      </c>
      <c r="K583" s="833" t="s">
        <v>3085</v>
      </c>
      <c r="L583" s="836">
        <v>274.41000000000003</v>
      </c>
      <c r="M583" s="836">
        <v>4116.1499999999996</v>
      </c>
      <c r="N583" s="833">
        <v>15</v>
      </c>
      <c r="O583" s="837">
        <v>5</v>
      </c>
      <c r="P583" s="836">
        <v>823.23</v>
      </c>
      <c r="Q583" s="838">
        <v>0.2</v>
      </c>
      <c r="R583" s="833">
        <v>3</v>
      </c>
      <c r="S583" s="838">
        <v>0.2</v>
      </c>
      <c r="T583" s="837">
        <v>1</v>
      </c>
      <c r="U583" s="839">
        <v>0.2</v>
      </c>
    </row>
    <row r="584" spans="1:21" ht="14.45" customHeight="1" x14ac:dyDescent="0.2">
      <c r="A584" s="832">
        <v>50</v>
      </c>
      <c r="B584" s="833" t="s">
        <v>2196</v>
      </c>
      <c r="C584" s="833" t="s">
        <v>2202</v>
      </c>
      <c r="D584" s="834" t="s">
        <v>3340</v>
      </c>
      <c r="E584" s="835" t="s">
        <v>2217</v>
      </c>
      <c r="F584" s="833" t="s">
        <v>2197</v>
      </c>
      <c r="G584" s="833" t="s">
        <v>3080</v>
      </c>
      <c r="H584" s="833" t="s">
        <v>587</v>
      </c>
      <c r="I584" s="833" t="s">
        <v>3086</v>
      </c>
      <c r="J584" s="833" t="s">
        <v>3082</v>
      </c>
      <c r="K584" s="833" t="s">
        <v>3087</v>
      </c>
      <c r="L584" s="836">
        <v>327.38</v>
      </c>
      <c r="M584" s="836">
        <v>3928.56</v>
      </c>
      <c r="N584" s="833">
        <v>12</v>
      </c>
      <c r="O584" s="837">
        <v>2.5</v>
      </c>
      <c r="P584" s="836">
        <v>2946.42</v>
      </c>
      <c r="Q584" s="838">
        <v>0.75</v>
      </c>
      <c r="R584" s="833">
        <v>9</v>
      </c>
      <c r="S584" s="838">
        <v>0.75</v>
      </c>
      <c r="T584" s="837">
        <v>1.5</v>
      </c>
      <c r="U584" s="839">
        <v>0.6</v>
      </c>
    </row>
    <row r="585" spans="1:21" ht="14.45" customHeight="1" x14ac:dyDescent="0.2">
      <c r="A585" s="832">
        <v>50</v>
      </c>
      <c r="B585" s="833" t="s">
        <v>2196</v>
      </c>
      <c r="C585" s="833" t="s">
        <v>2202</v>
      </c>
      <c r="D585" s="834" t="s">
        <v>3340</v>
      </c>
      <c r="E585" s="835" t="s">
        <v>2217</v>
      </c>
      <c r="F585" s="833" t="s">
        <v>2197</v>
      </c>
      <c r="G585" s="833" t="s">
        <v>3080</v>
      </c>
      <c r="H585" s="833" t="s">
        <v>587</v>
      </c>
      <c r="I585" s="833" t="s">
        <v>3088</v>
      </c>
      <c r="J585" s="833" t="s">
        <v>3082</v>
      </c>
      <c r="K585" s="833" t="s">
        <v>3089</v>
      </c>
      <c r="L585" s="836">
        <v>823.27</v>
      </c>
      <c r="M585" s="836">
        <v>823.27</v>
      </c>
      <c r="N585" s="833">
        <v>1</v>
      </c>
      <c r="O585" s="837">
        <v>1</v>
      </c>
      <c r="P585" s="836"/>
      <c r="Q585" s="838">
        <v>0</v>
      </c>
      <c r="R585" s="833"/>
      <c r="S585" s="838">
        <v>0</v>
      </c>
      <c r="T585" s="837"/>
      <c r="U585" s="839">
        <v>0</v>
      </c>
    </row>
    <row r="586" spans="1:21" ht="14.45" customHeight="1" x14ac:dyDescent="0.2">
      <c r="A586" s="832">
        <v>50</v>
      </c>
      <c r="B586" s="833" t="s">
        <v>2196</v>
      </c>
      <c r="C586" s="833" t="s">
        <v>2202</v>
      </c>
      <c r="D586" s="834" t="s">
        <v>3340</v>
      </c>
      <c r="E586" s="835" t="s">
        <v>2217</v>
      </c>
      <c r="F586" s="833" t="s">
        <v>2197</v>
      </c>
      <c r="G586" s="833" t="s">
        <v>3080</v>
      </c>
      <c r="H586" s="833" t="s">
        <v>587</v>
      </c>
      <c r="I586" s="833" t="s">
        <v>3090</v>
      </c>
      <c r="J586" s="833" t="s">
        <v>3082</v>
      </c>
      <c r="K586" s="833" t="s">
        <v>3091</v>
      </c>
      <c r="L586" s="836">
        <v>163.69999999999999</v>
      </c>
      <c r="M586" s="836">
        <v>1964.3999999999999</v>
      </c>
      <c r="N586" s="833">
        <v>12</v>
      </c>
      <c r="O586" s="837">
        <v>2.5</v>
      </c>
      <c r="P586" s="836">
        <v>491.09999999999997</v>
      </c>
      <c r="Q586" s="838">
        <v>0.25</v>
      </c>
      <c r="R586" s="833">
        <v>3</v>
      </c>
      <c r="S586" s="838">
        <v>0.25</v>
      </c>
      <c r="T586" s="837">
        <v>0.5</v>
      </c>
      <c r="U586" s="839">
        <v>0.2</v>
      </c>
    </row>
    <row r="587" spans="1:21" ht="14.45" customHeight="1" x14ac:dyDescent="0.2">
      <c r="A587" s="832">
        <v>50</v>
      </c>
      <c r="B587" s="833" t="s">
        <v>2196</v>
      </c>
      <c r="C587" s="833" t="s">
        <v>2202</v>
      </c>
      <c r="D587" s="834" t="s">
        <v>3340</v>
      </c>
      <c r="E587" s="835" t="s">
        <v>2217</v>
      </c>
      <c r="F587" s="833" t="s">
        <v>2197</v>
      </c>
      <c r="G587" s="833" t="s">
        <v>3080</v>
      </c>
      <c r="H587" s="833" t="s">
        <v>587</v>
      </c>
      <c r="I587" s="833" t="s">
        <v>3092</v>
      </c>
      <c r="J587" s="833" t="s">
        <v>3082</v>
      </c>
      <c r="K587" s="833" t="s">
        <v>3093</v>
      </c>
      <c r="L587" s="836">
        <v>982.2</v>
      </c>
      <c r="M587" s="836">
        <v>1964.4</v>
      </c>
      <c r="N587" s="833">
        <v>2</v>
      </c>
      <c r="O587" s="837">
        <v>1</v>
      </c>
      <c r="P587" s="836">
        <v>982.2</v>
      </c>
      <c r="Q587" s="838">
        <v>0.5</v>
      </c>
      <c r="R587" s="833">
        <v>1</v>
      </c>
      <c r="S587" s="838">
        <v>0.5</v>
      </c>
      <c r="T587" s="837">
        <v>0.5</v>
      </c>
      <c r="U587" s="839">
        <v>0.5</v>
      </c>
    </row>
    <row r="588" spans="1:21" ht="14.45" customHeight="1" x14ac:dyDescent="0.2">
      <c r="A588" s="832">
        <v>50</v>
      </c>
      <c r="B588" s="833" t="s">
        <v>2196</v>
      </c>
      <c r="C588" s="833" t="s">
        <v>2202</v>
      </c>
      <c r="D588" s="834" t="s">
        <v>3340</v>
      </c>
      <c r="E588" s="835" t="s">
        <v>2217</v>
      </c>
      <c r="F588" s="833" t="s">
        <v>2197</v>
      </c>
      <c r="G588" s="833" t="s">
        <v>2759</v>
      </c>
      <c r="H588" s="833" t="s">
        <v>587</v>
      </c>
      <c r="I588" s="833" t="s">
        <v>2760</v>
      </c>
      <c r="J588" s="833" t="s">
        <v>2761</v>
      </c>
      <c r="K588" s="833" t="s">
        <v>2762</v>
      </c>
      <c r="L588" s="836">
        <v>3968.05</v>
      </c>
      <c r="M588" s="836">
        <v>11904.150000000001</v>
      </c>
      <c r="N588" s="833">
        <v>3</v>
      </c>
      <c r="O588" s="837">
        <v>2.5</v>
      </c>
      <c r="P588" s="836">
        <v>7936.1</v>
      </c>
      <c r="Q588" s="838">
        <v>0.66666666666666663</v>
      </c>
      <c r="R588" s="833">
        <v>2</v>
      </c>
      <c r="S588" s="838">
        <v>0.66666666666666663</v>
      </c>
      <c r="T588" s="837">
        <v>1.5</v>
      </c>
      <c r="U588" s="839">
        <v>0.6</v>
      </c>
    </row>
    <row r="589" spans="1:21" ht="14.45" customHeight="1" x14ac:dyDescent="0.2">
      <c r="A589" s="832">
        <v>50</v>
      </c>
      <c r="B589" s="833" t="s">
        <v>2196</v>
      </c>
      <c r="C589" s="833" t="s">
        <v>2202</v>
      </c>
      <c r="D589" s="834" t="s">
        <v>3340</v>
      </c>
      <c r="E589" s="835" t="s">
        <v>2217</v>
      </c>
      <c r="F589" s="833" t="s">
        <v>2197</v>
      </c>
      <c r="G589" s="833" t="s">
        <v>2759</v>
      </c>
      <c r="H589" s="833" t="s">
        <v>587</v>
      </c>
      <c r="I589" s="833" t="s">
        <v>3094</v>
      </c>
      <c r="J589" s="833" t="s">
        <v>2761</v>
      </c>
      <c r="K589" s="833" t="s">
        <v>2762</v>
      </c>
      <c r="L589" s="836">
        <v>3968.05</v>
      </c>
      <c r="M589" s="836">
        <v>3968.05</v>
      </c>
      <c r="N589" s="833">
        <v>1</v>
      </c>
      <c r="O589" s="837">
        <v>1</v>
      </c>
      <c r="P589" s="836"/>
      <c r="Q589" s="838">
        <v>0</v>
      </c>
      <c r="R589" s="833"/>
      <c r="S589" s="838">
        <v>0</v>
      </c>
      <c r="T589" s="837"/>
      <c r="U589" s="839">
        <v>0</v>
      </c>
    </row>
    <row r="590" spans="1:21" ht="14.45" customHeight="1" x14ac:dyDescent="0.2">
      <c r="A590" s="832">
        <v>50</v>
      </c>
      <c r="B590" s="833" t="s">
        <v>2196</v>
      </c>
      <c r="C590" s="833" t="s">
        <v>2202</v>
      </c>
      <c r="D590" s="834" t="s">
        <v>3340</v>
      </c>
      <c r="E590" s="835" t="s">
        <v>2217</v>
      </c>
      <c r="F590" s="833" t="s">
        <v>2197</v>
      </c>
      <c r="G590" s="833" t="s">
        <v>2535</v>
      </c>
      <c r="H590" s="833" t="s">
        <v>587</v>
      </c>
      <c r="I590" s="833" t="s">
        <v>3095</v>
      </c>
      <c r="J590" s="833" t="s">
        <v>2537</v>
      </c>
      <c r="K590" s="833" t="s">
        <v>3096</v>
      </c>
      <c r="L590" s="836">
        <v>33.549999999999997</v>
      </c>
      <c r="M590" s="836">
        <v>33.549999999999997</v>
      </c>
      <c r="N590" s="833">
        <v>1</v>
      </c>
      <c r="O590" s="837">
        <v>0.5</v>
      </c>
      <c r="P590" s="836"/>
      <c r="Q590" s="838">
        <v>0</v>
      </c>
      <c r="R590" s="833"/>
      <c r="S590" s="838">
        <v>0</v>
      </c>
      <c r="T590" s="837"/>
      <c r="U590" s="839">
        <v>0</v>
      </c>
    </row>
    <row r="591" spans="1:21" ht="14.45" customHeight="1" x14ac:dyDescent="0.2">
      <c r="A591" s="832">
        <v>50</v>
      </c>
      <c r="B591" s="833" t="s">
        <v>2196</v>
      </c>
      <c r="C591" s="833" t="s">
        <v>2202</v>
      </c>
      <c r="D591" s="834" t="s">
        <v>3340</v>
      </c>
      <c r="E591" s="835" t="s">
        <v>2217</v>
      </c>
      <c r="F591" s="833" t="s">
        <v>2197</v>
      </c>
      <c r="G591" s="833" t="s">
        <v>2304</v>
      </c>
      <c r="H591" s="833" t="s">
        <v>587</v>
      </c>
      <c r="I591" s="833" t="s">
        <v>2766</v>
      </c>
      <c r="J591" s="833" t="s">
        <v>2306</v>
      </c>
      <c r="K591" s="833" t="s">
        <v>2767</v>
      </c>
      <c r="L591" s="836">
        <v>83.38</v>
      </c>
      <c r="M591" s="836">
        <v>250.14</v>
      </c>
      <c r="N591" s="833">
        <v>3</v>
      </c>
      <c r="O591" s="837">
        <v>0.5</v>
      </c>
      <c r="P591" s="836"/>
      <c r="Q591" s="838">
        <v>0</v>
      </c>
      <c r="R591" s="833"/>
      <c r="S591" s="838">
        <v>0</v>
      </c>
      <c r="T591" s="837"/>
      <c r="U591" s="839">
        <v>0</v>
      </c>
    </row>
    <row r="592" spans="1:21" ht="14.45" customHeight="1" x14ac:dyDescent="0.2">
      <c r="A592" s="832">
        <v>50</v>
      </c>
      <c r="B592" s="833" t="s">
        <v>2196</v>
      </c>
      <c r="C592" s="833" t="s">
        <v>2202</v>
      </c>
      <c r="D592" s="834" t="s">
        <v>3340</v>
      </c>
      <c r="E592" s="835" t="s">
        <v>2217</v>
      </c>
      <c r="F592" s="833" t="s">
        <v>2197</v>
      </c>
      <c r="G592" s="833" t="s">
        <v>2304</v>
      </c>
      <c r="H592" s="833" t="s">
        <v>587</v>
      </c>
      <c r="I592" s="833" t="s">
        <v>3097</v>
      </c>
      <c r="J592" s="833" t="s">
        <v>2306</v>
      </c>
      <c r="K592" s="833" t="s">
        <v>3098</v>
      </c>
      <c r="L592" s="836">
        <v>118.5</v>
      </c>
      <c r="M592" s="836">
        <v>711</v>
      </c>
      <c r="N592" s="833">
        <v>6</v>
      </c>
      <c r="O592" s="837">
        <v>2</v>
      </c>
      <c r="P592" s="836">
        <v>237</v>
      </c>
      <c r="Q592" s="838">
        <v>0.33333333333333331</v>
      </c>
      <c r="R592" s="833">
        <v>2</v>
      </c>
      <c r="S592" s="838">
        <v>0.33333333333333331</v>
      </c>
      <c r="T592" s="837">
        <v>0.5</v>
      </c>
      <c r="U592" s="839">
        <v>0.25</v>
      </c>
    </row>
    <row r="593" spans="1:21" ht="14.45" customHeight="1" x14ac:dyDescent="0.2">
      <c r="A593" s="832">
        <v>50</v>
      </c>
      <c r="B593" s="833" t="s">
        <v>2196</v>
      </c>
      <c r="C593" s="833" t="s">
        <v>2202</v>
      </c>
      <c r="D593" s="834" t="s">
        <v>3340</v>
      </c>
      <c r="E593" s="835" t="s">
        <v>2217</v>
      </c>
      <c r="F593" s="833" t="s">
        <v>2197</v>
      </c>
      <c r="G593" s="833" t="s">
        <v>2542</v>
      </c>
      <c r="H593" s="833" t="s">
        <v>625</v>
      </c>
      <c r="I593" s="833" t="s">
        <v>2106</v>
      </c>
      <c r="J593" s="833" t="s">
        <v>1920</v>
      </c>
      <c r="K593" s="833" t="s">
        <v>2107</v>
      </c>
      <c r="L593" s="836">
        <v>63.14</v>
      </c>
      <c r="M593" s="836">
        <v>126.28</v>
      </c>
      <c r="N593" s="833">
        <v>2</v>
      </c>
      <c r="O593" s="837">
        <v>1</v>
      </c>
      <c r="P593" s="836"/>
      <c r="Q593" s="838">
        <v>0</v>
      </c>
      <c r="R593" s="833"/>
      <c r="S593" s="838">
        <v>0</v>
      </c>
      <c r="T593" s="837"/>
      <c r="U593" s="839">
        <v>0</v>
      </c>
    </row>
    <row r="594" spans="1:21" ht="14.45" customHeight="1" x14ac:dyDescent="0.2">
      <c r="A594" s="832">
        <v>50</v>
      </c>
      <c r="B594" s="833" t="s">
        <v>2196</v>
      </c>
      <c r="C594" s="833" t="s">
        <v>2202</v>
      </c>
      <c r="D594" s="834" t="s">
        <v>3340</v>
      </c>
      <c r="E594" s="835" t="s">
        <v>2217</v>
      </c>
      <c r="F594" s="833" t="s">
        <v>2197</v>
      </c>
      <c r="G594" s="833" t="s">
        <v>2542</v>
      </c>
      <c r="H594" s="833" t="s">
        <v>625</v>
      </c>
      <c r="I594" s="833" t="s">
        <v>1922</v>
      </c>
      <c r="J594" s="833" t="s">
        <v>1920</v>
      </c>
      <c r="K594" s="833" t="s">
        <v>1923</v>
      </c>
      <c r="L594" s="836">
        <v>84.18</v>
      </c>
      <c r="M594" s="836">
        <v>168.36</v>
      </c>
      <c r="N594" s="833">
        <v>2</v>
      </c>
      <c r="O594" s="837">
        <v>1.5</v>
      </c>
      <c r="P594" s="836">
        <v>168.36</v>
      </c>
      <c r="Q594" s="838">
        <v>1</v>
      </c>
      <c r="R594" s="833">
        <v>2</v>
      </c>
      <c r="S594" s="838">
        <v>1</v>
      </c>
      <c r="T594" s="837">
        <v>1.5</v>
      </c>
      <c r="U594" s="839">
        <v>1</v>
      </c>
    </row>
    <row r="595" spans="1:21" ht="14.45" customHeight="1" x14ac:dyDescent="0.2">
      <c r="A595" s="832">
        <v>50</v>
      </c>
      <c r="B595" s="833" t="s">
        <v>2196</v>
      </c>
      <c r="C595" s="833" t="s">
        <v>2202</v>
      </c>
      <c r="D595" s="834" t="s">
        <v>3340</v>
      </c>
      <c r="E595" s="835" t="s">
        <v>2217</v>
      </c>
      <c r="F595" s="833" t="s">
        <v>2197</v>
      </c>
      <c r="G595" s="833" t="s">
        <v>2542</v>
      </c>
      <c r="H595" s="833" t="s">
        <v>625</v>
      </c>
      <c r="I595" s="833" t="s">
        <v>1924</v>
      </c>
      <c r="J595" s="833" t="s">
        <v>1917</v>
      </c>
      <c r="K595" s="833" t="s">
        <v>1925</v>
      </c>
      <c r="L595" s="836">
        <v>63.14</v>
      </c>
      <c r="M595" s="836">
        <v>63.14</v>
      </c>
      <c r="N595" s="833">
        <v>1</v>
      </c>
      <c r="O595" s="837">
        <v>0.5</v>
      </c>
      <c r="P595" s="836">
        <v>63.14</v>
      </c>
      <c r="Q595" s="838">
        <v>1</v>
      </c>
      <c r="R595" s="833">
        <v>1</v>
      </c>
      <c r="S595" s="838">
        <v>1</v>
      </c>
      <c r="T595" s="837">
        <v>0.5</v>
      </c>
      <c r="U595" s="839">
        <v>1</v>
      </c>
    </row>
    <row r="596" spans="1:21" ht="14.45" customHeight="1" x14ac:dyDescent="0.2">
      <c r="A596" s="832">
        <v>50</v>
      </c>
      <c r="B596" s="833" t="s">
        <v>2196</v>
      </c>
      <c r="C596" s="833" t="s">
        <v>2202</v>
      </c>
      <c r="D596" s="834" t="s">
        <v>3340</v>
      </c>
      <c r="E596" s="835" t="s">
        <v>2217</v>
      </c>
      <c r="F596" s="833" t="s">
        <v>2197</v>
      </c>
      <c r="G596" s="833" t="s">
        <v>2542</v>
      </c>
      <c r="H596" s="833" t="s">
        <v>625</v>
      </c>
      <c r="I596" s="833" t="s">
        <v>1926</v>
      </c>
      <c r="J596" s="833" t="s">
        <v>1917</v>
      </c>
      <c r="K596" s="833" t="s">
        <v>1927</v>
      </c>
      <c r="L596" s="836">
        <v>49.08</v>
      </c>
      <c r="M596" s="836">
        <v>49.08</v>
      </c>
      <c r="N596" s="833">
        <v>1</v>
      </c>
      <c r="O596" s="837">
        <v>0.5</v>
      </c>
      <c r="P596" s="836">
        <v>49.08</v>
      </c>
      <c r="Q596" s="838">
        <v>1</v>
      </c>
      <c r="R596" s="833">
        <v>1</v>
      </c>
      <c r="S596" s="838">
        <v>1</v>
      </c>
      <c r="T596" s="837">
        <v>0.5</v>
      </c>
      <c r="U596" s="839">
        <v>1</v>
      </c>
    </row>
    <row r="597" spans="1:21" ht="14.45" customHeight="1" x14ac:dyDescent="0.2">
      <c r="A597" s="832">
        <v>50</v>
      </c>
      <c r="B597" s="833" t="s">
        <v>2196</v>
      </c>
      <c r="C597" s="833" t="s">
        <v>2202</v>
      </c>
      <c r="D597" s="834" t="s">
        <v>3340</v>
      </c>
      <c r="E597" s="835" t="s">
        <v>2217</v>
      </c>
      <c r="F597" s="833" t="s">
        <v>2197</v>
      </c>
      <c r="G597" s="833" t="s">
        <v>2542</v>
      </c>
      <c r="H597" s="833" t="s">
        <v>625</v>
      </c>
      <c r="I597" s="833" t="s">
        <v>3099</v>
      </c>
      <c r="J597" s="833" t="s">
        <v>1917</v>
      </c>
      <c r="K597" s="833" t="s">
        <v>3100</v>
      </c>
      <c r="L597" s="836">
        <v>84.18</v>
      </c>
      <c r="M597" s="836">
        <v>84.18</v>
      </c>
      <c r="N597" s="833">
        <v>1</v>
      </c>
      <c r="O597" s="837">
        <v>1</v>
      </c>
      <c r="P597" s="836">
        <v>84.18</v>
      </c>
      <c r="Q597" s="838">
        <v>1</v>
      </c>
      <c r="R597" s="833">
        <v>1</v>
      </c>
      <c r="S597" s="838">
        <v>1</v>
      </c>
      <c r="T597" s="837">
        <v>1</v>
      </c>
      <c r="U597" s="839">
        <v>1</v>
      </c>
    </row>
    <row r="598" spans="1:21" ht="14.45" customHeight="1" x14ac:dyDescent="0.2">
      <c r="A598" s="832">
        <v>50</v>
      </c>
      <c r="B598" s="833" t="s">
        <v>2196</v>
      </c>
      <c r="C598" s="833" t="s">
        <v>2202</v>
      </c>
      <c r="D598" s="834" t="s">
        <v>3340</v>
      </c>
      <c r="E598" s="835" t="s">
        <v>2217</v>
      </c>
      <c r="F598" s="833" t="s">
        <v>2197</v>
      </c>
      <c r="G598" s="833" t="s">
        <v>2542</v>
      </c>
      <c r="H598" s="833" t="s">
        <v>625</v>
      </c>
      <c r="I598" s="833" t="s">
        <v>1919</v>
      </c>
      <c r="J598" s="833" t="s">
        <v>1920</v>
      </c>
      <c r="K598" s="833" t="s">
        <v>1921</v>
      </c>
      <c r="L598" s="836">
        <v>49.08</v>
      </c>
      <c r="M598" s="836">
        <v>98.16</v>
      </c>
      <c r="N598" s="833">
        <v>2</v>
      </c>
      <c r="O598" s="837">
        <v>1.5</v>
      </c>
      <c r="P598" s="836">
        <v>49.08</v>
      </c>
      <c r="Q598" s="838">
        <v>0.5</v>
      </c>
      <c r="R598" s="833">
        <v>1</v>
      </c>
      <c r="S598" s="838">
        <v>0.5</v>
      </c>
      <c r="T598" s="837">
        <v>1</v>
      </c>
      <c r="U598" s="839">
        <v>0.66666666666666663</v>
      </c>
    </row>
    <row r="599" spans="1:21" ht="14.45" customHeight="1" x14ac:dyDescent="0.2">
      <c r="A599" s="832">
        <v>50</v>
      </c>
      <c r="B599" s="833" t="s">
        <v>2196</v>
      </c>
      <c r="C599" s="833" t="s">
        <v>2202</v>
      </c>
      <c r="D599" s="834" t="s">
        <v>3340</v>
      </c>
      <c r="E599" s="835" t="s">
        <v>2217</v>
      </c>
      <c r="F599" s="833" t="s">
        <v>2197</v>
      </c>
      <c r="G599" s="833" t="s">
        <v>3101</v>
      </c>
      <c r="H599" s="833" t="s">
        <v>587</v>
      </c>
      <c r="I599" s="833" t="s">
        <v>3102</v>
      </c>
      <c r="J599" s="833" t="s">
        <v>3103</v>
      </c>
      <c r="K599" s="833" t="s">
        <v>3104</v>
      </c>
      <c r="L599" s="836">
        <v>248.55</v>
      </c>
      <c r="M599" s="836">
        <v>1739.8500000000001</v>
      </c>
      <c r="N599" s="833">
        <v>7</v>
      </c>
      <c r="O599" s="837">
        <v>5.5</v>
      </c>
      <c r="P599" s="836">
        <v>745.65000000000009</v>
      </c>
      <c r="Q599" s="838">
        <v>0.4285714285714286</v>
      </c>
      <c r="R599" s="833">
        <v>3</v>
      </c>
      <c r="S599" s="838">
        <v>0.42857142857142855</v>
      </c>
      <c r="T599" s="837">
        <v>3</v>
      </c>
      <c r="U599" s="839">
        <v>0.54545454545454541</v>
      </c>
    </row>
    <row r="600" spans="1:21" ht="14.45" customHeight="1" x14ac:dyDescent="0.2">
      <c r="A600" s="832">
        <v>50</v>
      </c>
      <c r="B600" s="833" t="s">
        <v>2196</v>
      </c>
      <c r="C600" s="833" t="s">
        <v>2202</v>
      </c>
      <c r="D600" s="834" t="s">
        <v>3340</v>
      </c>
      <c r="E600" s="835" t="s">
        <v>2217</v>
      </c>
      <c r="F600" s="833" t="s">
        <v>2197</v>
      </c>
      <c r="G600" s="833" t="s">
        <v>3105</v>
      </c>
      <c r="H600" s="833" t="s">
        <v>587</v>
      </c>
      <c r="I600" s="833" t="s">
        <v>3106</v>
      </c>
      <c r="J600" s="833" t="s">
        <v>3107</v>
      </c>
      <c r="K600" s="833" t="s">
        <v>3108</v>
      </c>
      <c r="L600" s="836">
        <v>6141.8</v>
      </c>
      <c r="M600" s="836">
        <v>30709</v>
      </c>
      <c r="N600" s="833">
        <v>5</v>
      </c>
      <c r="O600" s="837">
        <v>3.5</v>
      </c>
      <c r="P600" s="836">
        <v>18425.400000000001</v>
      </c>
      <c r="Q600" s="838">
        <v>0.60000000000000009</v>
      </c>
      <c r="R600" s="833">
        <v>3</v>
      </c>
      <c r="S600" s="838">
        <v>0.6</v>
      </c>
      <c r="T600" s="837">
        <v>2</v>
      </c>
      <c r="U600" s="839">
        <v>0.5714285714285714</v>
      </c>
    </row>
    <row r="601" spans="1:21" ht="14.45" customHeight="1" x14ac:dyDescent="0.2">
      <c r="A601" s="832">
        <v>50</v>
      </c>
      <c r="B601" s="833" t="s">
        <v>2196</v>
      </c>
      <c r="C601" s="833" t="s">
        <v>2202</v>
      </c>
      <c r="D601" s="834" t="s">
        <v>3340</v>
      </c>
      <c r="E601" s="835" t="s">
        <v>2217</v>
      </c>
      <c r="F601" s="833" t="s">
        <v>2197</v>
      </c>
      <c r="G601" s="833" t="s">
        <v>2543</v>
      </c>
      <c r="H601" s="833" t="s">
        <v>587</v>
      </c>
      <c r="I601" s="833" t="s">
        <v>2544</v>
      </c>
      <c r="J601" s="833" t="s">
        <v>970</v>
      </c>
      <c r="K601" s="833" t="s">
        <v>971</v>
      </c>
      <c r="L601" s="836">
        <v>107.27</v>
      </c>
      <c r="M601" s="836">
        <v>31537.379999999994</v>
      </c>
      <c r="N601" s="833">
        <v>294</v>
      </c>
      <c r="O601" s="837">
        <v>63</v>
      </c>
      <c r="P601" s="836">
        <v>15768.689999999999</v>
      </c>
      <c r="Q601" s="838">
        <v>0.50000000000000011</v>
      </c>
      <c r="R601" s="833">
        <v>147</v>
      </c>
      <c r="S601" s="838">
        <v>0.5</v>
      </c>
      <c r="T601" s="837">
        <v>31.5</v>
      </c>
      <c r="U601" s="839">
        <v>0.5</v>
      </c>
    </row>
    <row r="602" spans="1:21" ht="14.45" customHeight="1" x14ac:dyDescent="0.2">
      <c r="A602" s="832">
        <v>50</v>
      </c>
      <c r="B602" s="833" t="s">
        <v>2196</v>
      </c>
      <c r="C602" s="833" t="s">
        <v>2202</v>
      </c>
      <c r="D602" s="834" t="s">
        <v>3340</v>
      </c>
      <c r="E602" s="835" t="s">
        <v>2217</v>
      </c>
      <c r="F602" s="833" t="s">
        <v>2198</v>
      </c>
      <c r="G602" s="833" t="s">
        <v>3109</v>
      </c>
      <c r="H602" s="833" t="s">
        <v>587</v>
      </c>
      <c r="I602" s="833" t="s">
        <v>3110</v>
      </c>
      <c r="J602" s="833" t="s">
        <v>3111</v>
      </c>
      <c r="K602" s="833"/>
      <c r="L602" s="836">
        <v>0</v>
      </c>
      <c r="M602" s="836">
        <v>0</v>
      </c>
      <c r="N602" s="833">
        <v>1</v>
      </c>
      <c r="O602" s="837">
        <v>1</v>
      </c>
      <c r="P602" s="836">
        <v>0</v>
      </c>
      <c r="Q602" s="838"/>
      <c r="R602" s="833">
        <v>1</v>
      </c>
      <c r="S602" s="838">
        <v>1</v>
      </c>
      <c r="T602" s="837">
        <v>1</v>
      </c>
      <c r="U602" s="839">
        <v>1</v>
      </c>
    </row>
    <row r="603" spans="1:21" ht="14.45" customHeight="1" x14ac:dyDescent="0.2">
      <c r="A603" s="832">
        <v>50</v>
      </c>
      <c r="B603" s="833" t="s">
        <v>2196</v>
      </c>
      <c r="C603" s="833" t="s">
        <v>2202</v>
      </c>
      <c r="D603" s="834" t="s">
        <v>3340</v>
      </c>
      <c r="E603" s="835" t="s">
        <v>2217</v>
      </c>
      <c r="F603" s="833" t="s">
        <v>2199</v>
      </c>
      <c r="G603" s="833" t="s">
        <v>2545</v>
      </c>
      <c r="H603" s="833" t="s">
        <v>587</v>
      </c>
      <c r="I603" s="833" t="s">
        <v>2546</v>
      </c>
      <c r="J603" s="833" t="s">
        <v>2547</v>
      </c>
      <c r="K603" s="833" t="s">
        <v>2548</v>
      </c>
      <c r="L603" s="836">
        <v>25</v>
      </c>
      <c r="M603" s="836">
        <v>6700</v>
      </c>
      <c r="N603" s="833">
        <v>268</v>
      </c>
      <c r="O603" s="837">
        <v>67</v>
      </c>
      <c r="P603" s="836">
        <v>6600</v>
      </c>
      <c r="Q603" s="838">
        <v>0.9850746268656716</v>
      </c>
      <c r="R603" s="833">
        <v>264</v>
      </c>
      <c r="S603" s="838">
        <v>0.9850746268656716</v>
      </c>
      <c r="T603" s="837">
        <v>66</v>
      </c>
      <c r="U603" s="839">
        <v>0.9850746268656716</v>
      </c>
    </row>
    <row r="604" spans="1:21" ht="14.45" customHeight="1" x14ac:dyDescent="0.2">
      <c r="A604" s="832">
        <v>50</v>
      </c>
      <c r="B604" s="833" t="s">
        <v>2196</v>
      </c>
      <c r="C604" s="833" t="s">
        <v>2202</v>
      </c>
      <c r="D604" s="834" t="s">
        <v>3340</v>
      </c>
      <c r="E604" s="835" t="s">
        <v>2217</v>
      </c>
      <c r="F604" s="833" t="s">
        <v>2199</v>
      </c>
      <c r="G604" s="833" t="s">
        <v>2545</v>
      </c>
      <c r="H604" s="833" t="s">
        <v>587</v>
      </c>
      <c r="I604" s="833" t="s">
        <v>2549</v>
      </c>
      <c r="J604" s="833" t="s">
        <v>2547</v>
      </c>
      <c r="K604" s="833" t="s">
        <v>2550</v>
      </c>
      <c r="L604" s="836">
        <v>30</v>
      </c>
      <c r="M604" s="836">
        <v>7920</v>
      </c>
      <c r="N604" s="833">
        <v>264</v>
      </c>
      <c r="O604" s="837">
        <v>66</v>
      </c>
      <c r="P604" s="836">
        <v>7800</v>
      </c>
      <c r="Q604" s="838">
        <v>0.98484848484848486</v>
      </c>
      <c r="R604" s="833">
        <v>260</v>
      </c>
      <c r="S604" s="838">
        <v>0.98484848484848486</v>
      </c>
      <c r="T604" s="837">
        <v>65</v>
      </c>
      <c r="U604" s="839">
        <v>0.98484848484848486</v>
      </c>
    </row>
    <row r="605" spans="1:21" ht="14.45" customHeight="1" x14ac:dyDescent="0.2">
      <c r="A605" s="832">
        <v>50</v>
      </c>
      <c r="B605" s="833" t="s">
        <v>2196</v>
      </c>
      <c r="C605" s="833" t="s">
        <v>2202</v>
      </c>
      <c r="D605" s="834" t="s">
        <v>3340</v>
      </c>
      <c r="E605" s="835" t="s">
        <v>2217</v>
      </c>
      <c r="F605" s="833" t="s">
        <v>2199</v>
      </c>
      <c r="G605" s="833" t="s">
        <v>2545</v>
      </c>
      <c r="H605" s="833" t="s">
        <v>587</v>
      </c>
      <c r="I605" s="833" t="s">
        <v>3112</v>
      </c>
      <c r="J605" s="833" t="s">
        <v>2547</v>
      </c>
      <c r="K605" s="833" t="s">
        <v>3113</v>
      </c>
      <c r="L605" s="836">
        <v>15</v>
      </c>
      <c r="M605" s="836">
        <v>180</v>
      </c>
      <c r="N605" s="833">
        <v>12</v>
      </c>
      <c r="O605" s="837">
        <v>3</v>
      </c>
      <c r="P605" s="836">
        <v>60</v>
      </c>
      <c r="Q605" s="838">
        <v>0.33333333333333331</v>
      </c>
      <c r="R605" s="833">
        <v>4</v>
      </c>
      <c r="S605" s="838">
        <v>0.33333333333333331</v>
      </c>
      <c r="T605" s="837">
        <v>1</v>
      </c>
      <c r="U605" s="839">
        <v>0.33333333333333331</v>
      </c>
    </row>
    <row r="606" spans="1:21" ht="14.45" customHeight="1" x14ac:dyDescent="0.2">
      <c r="A606" s="832">
        <v>50</v>
      </c>
      <c r="B606" s="833" t="s">
        <v>2196</v>
      </c>
      <c r="C606" s="833" t="s">
        <v>2202</v>
      </c>
      <c r="D606" s="834" t="s">
        <v>3340</v>
      </c>
      <c r="E606" s="835" t="s">
        <v>2217</v>
      </c>
      <c r="F606" s="833" t="s">
        <v>2199</v>
      </c>
      <c r="G606" s="833" t="s">
        <v>3114</v>
      </c>
      <c r="H606" s="833" t="s">
        <v>587</v>
      </c>
      <c r="I606" s="833" t="s">
        <v>3115</v>
      </c>
      <c r="J606" s="833" t="s">
        <v>3116</v>
      </c>
      <c r="K606" s="833" t="s">
        <v>3117</v>
      </c>
      <c r="L606" s="836">
        <v>410</v>
      </c>
      <c r="M606" s="836">
        <v>1230</v>
      </c>
      <c r="N606" s="833">
        <v>3</v>
      </c>
      <c r="O606" s="837">
        <v>3</v>
      </c>
      <c r="P606" s="836"/>
      <c r="Q606" s="838">
        <v>0</v>
      </c>
      <c r="R606" s="833"/>
      <c r="S606" s="838">
        <v>0</v>
      </c>
      <c r="T606" s="837"/>
      <c r="U606" s="839">
        <v>0</v>
      </c>
    </row>
    <row r="607" spans="1:21" ht="14.45" customHeight="1" x14ac:dyDescent="0.2">
      <c r="A607" s="832">
        <v>50</v>
      </c>
      <c r="B607" s="833" t="s">
        <v>2196</v>
      </c>
      <c r="C607" s="833" t="s">
        <v>2202</v>
      </c>
      <c r="D607" s="834" t="s">
        <v>3340</v>
      </c>
      <c r="E607" s="835" t="s">
        <v>2217</v>
      </c>
      <c r="F607" s="833" t="s">
        <v>2199</v>
      </c>
      <c r="G607" s="833" t="s">
        <v>3114</v>
      </c>
      <c r="H607" s="833" t="s">
        <v>587</v>
      </c>
      <c r="I607" s="833" t="s">
        <v>3118</v>
      </c>
      <c r="J607" s="833" t="s">
        <v>3116</v>
      </c>
      <c r="K607" s="833" t="s">
        <v>3119</v>
      </c>
      <c r="L607" s="836">
        <v>410</v>
      </c>
      <c r="M607" s="836">
        <v>410</v>
      </c>
      <c r="N607" s="833">
        <v>1</v>
      </c>
      <c r="O607" s="837">
        <v>1</v>
      </c>
      <c r="P607" s="836">
        <v>410</v>
      </c>
      <c r="Q607" s="838">
        <v>1</v>
      </c>
      <c r="R607" s="833">
        <v>1</v>
      </c>
      <c r="S607" s="838">
        <v>1</v>
      </c>
      <c r="T607" s="837">
        <v>1</v>
      </c>
      <c r="U607" s="839">
        <v>1</v>
      </c>
    </row>
    <row r="608" spans="1:21" ht="14.45" customHeight="1" x14ac:dyDescent="0.2">
      <c r="A608" s="832">
        <v>50</v>
      </c>
      <c r="B608" s="833" t="s">
        <v>2196</v>
      </c>
      <c r="C608" s="833" t="s">
        <v>2202</v>
      </c>
      <c r="D608" s="834" t="s">
        <v>3340</v>
      </c>
      <c r="E608" s="835" t="s">
        <v>2217</v>
      </c>
      <c r="F608" s="833" t="s">
        <v>2199</v>
      </c>
      <c r="G608" s="833" t="s">
        <v>2551</v>
      </c>
      <c r="H608" s="833" t="s">
        <v>587</v>
      </c>
      <c r="I608" s="833" t="s">
        <v>2552</v>
      </c>
      <c r="J608" s="833" t="s">
        <v>2553</v>
      </c>
      <c r="K608" s="833" t="s">
        <v>2554</v>
      </c>
      <c r="L608" s="836">
        <v>378.48</v>
      </c>
      <c r="M608" s="836">
        <v>16274.639999999987</v>
      </c>
      <c r="N608" s="833">
        <v>43</v>
      </c>
      <c r="O608" s="837">
        <v>43</v>
      </c>
      <c r="P608" s="836">
        <v>16274.639999999987</v>
      </c>
      <c r="Q608" s="838">
        <v>1</v>
      </c>
      <c r="R608" s="833">
        <v>43</v>
      </c>
      <c r="S608" s="838">
        <v>1</v>
      </c>
      <c r="T608" s="837">
        <v>43</v>
      </c>
      <c r="U608" s="839">
        <v>1</v>
      </c>
    </row>
    <row r="609" spans="1:21" ht="14.45" customHeight="1" x14ac:dyDescent="0.2">
      <c r="A609" s="832">
        <v>50</v>
      </c>
      <c r="B609" s="833" t="s">
        <v>2196</v>
      </c>
      <c r="C609" s="833" t="s">
        <v>2202</v>
      </c>
      <c r="D609" s="834" t="s">
        <v>3340</v>
      </c>
      <c r="E609" s="835" t="s">
        <v>2217</v>
      </c>
      <c r="F609" s="833" t="s">
        <v>2199</v>
      </c>
      <c r="G609" s="833" t="s">
        <v>2551</v>
      </c>
      <c r="H609" s="833" t="s">
        <v>587</v>
      </c>
      <c r="I609" s="833" t="s">
        <v>2555</v>
      </c>
      <c r="J609" s="833" t="s">
        <v>2556</v>
      </c>
      <c r="K609" s="833" t="s">
        <v>2557</v>
      </c>
      <c r="L609" s="836">
        <v>378.48</v>
      </c>
      <c r="M609" s="836">
        <v>14382.239999999989</v>
      </c>
      <c r="N609" s="833">
        <v>38</v>
      </c>
      <c r="O609" s="837">
        <v>38</v>
      </c>
      <c r="P609" s="836">
        <v>14382.239999999989</v>
      </c>
      <c r="Q609" s="838">
        <v>1</v>
      </c>
      <c r="R609" s="833">
        <v>38</v>
      </c>
      <c r="S609" s="838">
        <v>1</v>
      </c>
      <c r="T609" s="837">
        <v>38</v>
      </c>
      <c r="U609" s="839">
        <v>1</v>
      </c>
    </row>
    <row r="610" spans="1:21" ht="14.45" customHeight="1" x14ac:dyDescent="0.2">
      <c r="A610" s="832">
        <v>50</v>
      </c>
      <c r="B610" s="833" t="s">
        <v>2196</v>
      </c>
      <c r="C610" s="833" t="s">
        <v>2202</v>
      </c>
      <c r="D610" s="834" t="s">
        <v>3340</v>
      </c>
      <c r="E610" s="835" t="s">
        <v>2217</v>
      </c>
      <c r="F610" s="833" t="s">
        <v>2199</v>
      </c>
      <c r="G610" s="833" t="s">
        <v>2551</v>
      </c>
      <c r="H610" s="833" t="s">
        <v>587</v>
      </c>
      <c r="I610" s="833" t="s">
        <v>2558</v>
      </c>
      <c r="J610" s="833" t="s">
        <v>2559</v>
      </c>
      <c r="K610" s="833" t="s">
        <v>2560</v>
      </c>
      <c r="L610" s="836">
        <v>378.48</v>
      </c>
      <c r="M610" s="836">
        <v>756.96</v>
      </c>
      <c r="N610" s="833">
        <v>2</v>
      </c>
      <c r="O610" s="837">
        <v>2</v>
      </c>
      <c r="P610" s="836">
        <v>756.96</v>
      </c>
      <c r="Q610" s="838">
        <v>1</v>
      </c>
      <c r="R610" s="833">
        <v>2</v>
      </c>
      <c r="S610" s="838">
        <v>1</v>
      </c>
      <c r="T610" s="837">
        <v>2</v>
      </c>
      <c r="U610" s="839">
        <v>1</v>
      </c>
    </row>
    <row r="611" spans="1:21" ht="14.45" customHeight="1" x14ac:dyDescent="0.2">
      <c r="A611" s="832">
        <v>50</v>
      </c>
      <c r="B611" s="833" t="s">
        <v>2196</v>
      </c>
      <c r="C611" s="833" t="s">
        <v>2202</v>
      </c>
      <c r="D611" s="834" t="s">
        <v>3340</v>
      </c>
      <c r="E611" s="835" t="s">
        <v>2218</v>
      </c>
      <c r="F611" s="833" t="s">
        <v>2197</v>
      </c>
      <c r="G611" s="833" t="s">
        <v>3120</v>
      </c>
      <c r="H611" s="833" t="s">
        <v>587</v>
      </c>
      <c r="I611" s="833" t="s">
        <v>3121</v>
      </c>
      <c r="J611" s="833" t="s">
        <v>3122</v>
      </c>
      <c r="K611" s="833" t="s">
        <v>3123</v>
      </c>
      <c r="L611" s="836">
        <v>0</v>
      </c>
      <c r="M611" s="836">
        <v>0</v>
      </c>
      <c r="N611" s="833">
        <v>3</v>
      </c>
      <c r="O611" s="837">
        <v>1</v>
      </c>
      <c r="P611" s="836"/>
      <c r="Q611" s="838"/>
      <c r="R611" s="833"/>
      <c r="S611" s="838">
        <v>0</v>
      </c>
      <c r="T611" s="837"/>
      <c r="U611" s="839">
        <v>0</v>
      </c>
    </row>
    <row r="612" spans="1:21" ht="14.45" customHeight="1" x14ac:dyDescent="0.2">
      <c r="A612" s="832">
        <v>50</v>
      </c>
      <c r="B612" s="833" t="s">
        <v>2196</v>
      </c>
      <c r="C612" s="833" t="s">
        <v>2202</v>
      </c>
      <c r="D612" s="834" t="s">
        <v>3340</v>
      </c>
      <c r="E612" s="835" t="s">
        <v>2218</v>
      </c>
      <c r="F612" s="833" t="s">
        <v>2197</v>
      </c>
      <c r="G612" s="833" t="s">
        <v>2447</v>
      </c>
      <c r="H612" s="833" t="s">
        <v>587</v>
      </c>
      <c r="I612" s="833" t="s">
        <v>2448</v>
      </c>
      <c r="J612" s="833" t="s">
        <v>811</v>
      </c>
      <c r="K612" s="833" t="s">
        <v>2449</v>
      </c>
      <c r="L612" s="836">
        <v>92.04</v>
      </c>
      <c r="M612" s="836">
        <v>184.08</v>
      </c>
      <c r="N612" s="833">
        <v>2</v>
      </c>
      <c r="O612" s="837">
        <v>1</v>
      </c>
      <c r="P612" s="836"/>
      <c r="Q612" s="838">
        <v>0</v>
      </c>
      <c r="R612" s="833"/>
      <c r="S612" s="838">
        <v>0</v>
      </c>
      <c r="T612" s="837"/>
      <c r="U612" s="839">
        <v>0</v>
      </c>
    </row>
    <row r="613" spans="1:21" ht="14.45" customHeight="1" x14ac:dyDescent="0.2">
      <c r="A613" s="832">
        <v>50</v>
      </c>
      <c r="B613" s="833" t="s">
        <v>2196</v>
      </c>
      <c r="C613" s="833" t="s">
        <v>2202</v>
      </c>
      <c r="D613" s="834" t="s">
        <v>3340</v>
      </c>
      <c r="E613" s="835" t="s">
        <v>2218</v>
      </c>
      <c r="F613" s="833" t="s">
        <v>2197</v>
      </c>
      <c r="G613" s="833" t="s">
        <v>3124</v>
      </c>
      <c r="H613" s="833" t="s">
        <v>587</v>
      </c>
      <c r="I613" s="833" t="s">
        <v>3125</v>
      </c>
      <c r="J613" s="833" t="s">
        <v>3126</v>
      </c>
      <c r="K613" s="833" t="s">
        <v>2695</v>
      </c>
      <c r="L613" s="836">
        <v>174.59</v>
      </c>
      <c r="M613" s="836">
        <v>523.77</v>
      </c>
      <c r="N613" s="833">
        <v>3</v>
      </c>
      <c r="O613" s="837">
        <v>2</v>
      </c>
      <c r="P613" s="836"/>
      <c r="Q613" s="838">
        <v>0</v>
      </c>
      <c r="R613" s="833"/>
      <c r="S613" s="838">
        <v>0</v>
      </c>
      <c r="T613" s="837"/>
      <c r="U613" s="839">
        <v>0</v>
      </c>
    </row>
    <row r="614" spans="1:21" ht="14.45" customHeight="1" x14ac:dyDescent="0.2">
      <c r="A614" s="832">
        <v>50</v>
      </c>
      <c r="B614" s="833" t="s">
        <v>2196</v>
      </c>
      <c r="C614" s="833" t="s">
        <v>2202</v>
      </c>
      <c r="D614" s="834" t="s">
        <v>3340</v>
      </c>
      <c r="E614" s="835" t="s">
        <v>2218</v>
      </c>
      <c r="F614" s="833" t="s">
        <v>2197</v>
      </c>
      <c r="G614" s="833" t="s">
        <v>3127</v>
      </c>
      <c r="H614" s="833" t="s">
        <v>587</v>
      </c>
      <c r="I614" s="833" t="s">
        <v>3128</v>
      </c>
      <c r="J614" s="833" t="s">
        <v>3129</v>
      </c>
      <c r="K614" s="833" t="s">
        <v>3130</v>
      </c>
      <c r="L614" s="836">
        <v>18.809999999999999</v>
      </c>
      <c r="M614" s="836">
        <v>18.809999999999999</v>
      </c>
      <c r="N614" s="833">
        <v>1</v>
      </c>
      <c r="O614" s="837">
        <v>1</v>
      </c>
      <c r="P614" s="836">
        <v>18.809999999999999</v>
      </c>
      <c r="Q614" s="838">
        <v>1</v>
      </c>
      <c r="R614" s="833">
        <v>1</v>
      </c>
      <c r="S614" s="838">
        <v>1</v>
      </c>
      <c r="T614" s="837">
        <v>1</v>
      </c>
      <c r="U614" s="839">
        <v>1</v>
      </c>
    </row>
    <row r="615" spans="1:21" ht="14.45" customHeight="1" x14ac:dyDescent="0.2">
      <c r="A615" s="832">
        <v>50</v>
      </c>
      <c r="B615" s="833" t="s">
        <v>2196</v>
      </c>
      <c r="C615" s="833" t="s">
        <v>2202</v>
      </c>
      <c r="D615" s="834" t="s">
        <v>3340</v>
      </c>
      <c r="E615" s="835" t="s">
        <v>2218</v>
      </c>
      <c r="F615" s="833" t="s">
        <v>2197</v>
      </c>
      <c r="G615" s="833" t="s">
        <v>2529</v>
      </c>
      <c r="H615" s="833" t="s">
        <v>587</v>
      </c>
      <c r="I615" s="833" t="s">
        <v>2031</v>
      </c>
      <c r="J615" s="833" t="s">
        <v>1171</v>
      </c>
      <c r="K615" s="833" t="s">
        <v>2032</v>
      </c>
      <c r="L615" s="836">
        <v>0</v>
      </c>
      <c r="M615" s="836">
        <v>0</v>
      </c>
      <c r="N615" s="833">
        <v>1</v>
      </c>
      <c r="O615" s="837">
        <v>1</v>
      </c>
      <c r="P615" s="836">
        <v>0</v>
      </c>
      <c r="Q615" s="838"/>
      <c r="R615" s="833">
        <v>1</v>
      </c>
      <c r="S615" s="838">
        <v>1</v>
      </c>
      <c r="T615" s="837">
        <v>1</v>
      </c>
      <c r="U615" s="839">
        <v>1</v>
      </c>
    </row>
    <row r="616" spans="1:21" ht="14.45" customHeight="1" x14ac:dyDescent="0.2">
      <c r="A616" s="832">
        <v>50</v>
      </c>
      <c r="B616" s="833" t="s">
        <v>2196</v>
      </c>
      <c r="C616" s="833" t="s">
        <v>2202</v>
      </c>
      <c r="D616" s="834" t="s">
        <v>3340</v>
      </c>
      <c r="E616" s="835" t="s">
        <v>2218</v>
      </c>
      <c r="F616" s="833" t="s">
        <v>2197</v>
      </c>
      <c r="G616" s="833" t="s">
        <v>3060</v>
      </c>
      <c r="H616" s="833" t="s">
        <v>625</v>
      </c>
      <c r="I616" s="833" t="s">
        <v>3131</v>
      </c>
      <c r="J616" s="833" t="s">
        <v>1780</v>
      </c>
      <c r="K616" s="833" t="s">
        <v>3132</v>
      </c>
      <c r="L616" s="836">
        <v>5286.12</v>
      </c>
      <c r="M616" s="836">
        <v>10572.24</v>
      </c>
      <c r="N616" s="833">
        <v>2</v>
      </c>
      <c r="O616" s="837">
        <v>2</v>
      </c>
      <c r="P616" s="836"/>
      <c r="Q616" s="838">
        <v>0</v>
      </c>
      <c r="R616" s="833"/>
      <c r="S616" s="838">
        <v>0</v>
      </c>
      <c r="T616" s="837"/>
      <c r="U616" s="839">
        <v>0</v>
      </c>
    </row>
    <row r="617" spans="1:21" ht="14.45" customHeight="1" x14ac:dyDescent="0.2">
      <c r="A617" s="832">
        <v>50</v>
      </c>
      <c r="B617" s="833" t="s">
        <v>2196</v>
      </c>
      <c r="C617" s="833" t="s">
        <v>2202</v>
      </c>
      <c r="D617" s="834" t="s">
        <v>3340</v>
      </c>
      <c r="E617" s="835" t="s">
        <v>2218</v>
      </c>
      <c r="F617" s="833" t="s">
        <v>2199</v>
      </c>
      <c r="G617" s="833" t="s">
        <v>2545</v>
      </c>
      <c r="H617" s="833" t="s">
        <v>587</v>
      </c>
      <c r="I617" s="833" t="s">
        <v>2546</v>
      </c>
      <c r="J617" s="833" t="s">
        <v>2547</v>
      </c>
      <c r="K617" s="833" t="s">
        <v>2548</v>
      </c>
      <c r="L617" s="836">
        <v>25</v>
      </c>
      <c r="M617" s="836">
        <v>2000</v>
      </c>
      <c r="N617" s="833">
        <v>80</v>
      </c>
      <c r="O617" s="837">
        <v>20</v>
      </c>
      <c r="P617" s="836">
        <v>1900</v>
      </c>
      <c r="Q617" s="838">
        <v>0.95</v>
      </c>
      <c r="R617" s="833">
        <v>76</v>
      </c>
      <c r="S617" s="838">
        <v>0.95</v>
      </c>
      <c r="T617" s="837">
        <v>19</v>
      </c>
      <c r="U617" s="839">
        <v>0.95</v>
      </c>
    </row>
    <row r="618" spans="1:21" ht="14.45" customHeight="1" x14ac:dyDescent="0.2">
      <c r="A618" s="832">
        <v>50</v>
      </c>
      <c r="B618" s="833" t="s">
        <v>2196</v>
      </c>
      <c r="C618" s="833" t="s">
        <v>2202</v>
      </c>
      <c r="D618" s="834" t="s">
        <v>3340</v>
      </c>
      <c r="E618" s="835" t="s">
        <v>2218</v>
      </c>
      <c r="F618" s="833" t="s">
        <v>2199</v>
      </c>
      <c r="G618" s="833" t="s">
        <v>2545</v>
      </c>
      <c r="H618" s="833" t="s">
        <v>587</v>
      </c>
      <c r="I618" s="833" t="s">
        <v>2549</v>
      </c>
      <c r="J618" s="833" t="s">
        <v>2547</v>
      </c>
      <c r="K618" s="833" t="s">
        <v>2550</v>
      </c>
      <c r="L618" s="836">
        <v>30</v>
      </c>
      <c r="M618" s="836">
        <v>2160</v>
      </c>
      <c r="N618" s="833">
        <v>72</v>
      </c>
      <c r="O618" s="837">
        <v>18</v>
      </c>
      <c r="P618" s="836">
        <v>2160</v>
      </c>
      <c r="Q618" s="838">
        <v>1</v>
      </c>
      <c r="R618" s="833">
        <v>72</v>
      </c>
      <c r="S618" s="838">
        <v>1</v>
      </c>
      <c r="T618" s="837">
        <v>18</v>
      </c>
      <c r="U618" s="839">
        <v>1</v>
      </c>
    </row>
    <row r="619" spans="1:21" ht="14.45" customHeight="1" x14ac:dyDescent="0.2">
      <c r="A619" s="832">
        <v>50</v>
      </c>
      <c r="B619" s="833" t="s">
        <v>2196</v>
      </c>
      <c r="C619" s="833" t="s">
        <v>2202</v>
      </c>
      <c r="D619" s="834" t="s">
        <v>3340</v>
      </c>
      <c r="E619" s="835" t="s">
        <v>2218</v>
      </c>
      <c r="F619" s="833" t="s">
        <v>2199</v>
      </c>
      <c r="G619" s="833" t="s">
        <v>3114</v>
      </c>
      <c r="H619" s="833" t="s">
        <v>587</v>
      </c>
      <c r="I619" s="833" t="s">
        <v>3133</v>
      </c>
      <c r="J619" s="833" t="s">
        <v>3134</v>
      </c>
      <c r="K619" s="833" t="s">
        <v>3135</v>
      </c>
      <c r="L619" s="836">
        <v>566</v>
      </c>
      <c r="M619" s="836">
        <v>566</v>
      </c>
      <c r="N619" s="833">
        <v>1</v>
      </c>
      <c r="O619" s="837">
        <v>1</v>
      </c>
      <c r="P619" s="836"/>
      <c r="Q619" s="838">
        <v>0</v>
      </c>
      <c r="R619" s="833"/>
      <c r="S619" s="838">
        <v>0</v>
      </c>
      <c r="T619" s="837"/>
      <c r="U619" s="839">
        <v>0</v>
      </c>
    </row>
    <row r="620" spans="1:21" ht="14.45" customHeight="1" x14ac:dyDescent="0.2">
      <c r="A620" s="832">
        <v>50</v>
      </c>
      <c r="B620" s="833" t="s">
        <v>2196</v>
      </c>
      <c r="C620" s="833" t="s">
        <v>2202</v>
      </c>
      <c r="D620" s="834" t="s">
        <v>3340</v>
      </c>
      <c r="E620" s="835" t="s">
        <v>2218</v>
      </c>
      <c r="F620" s="833" t="s">
        <v>2199</v>
      </c>
      <c r="G620" s="833" t="s">
        <v>2551</v>
      </c>
      <c r="H620" s="833" t="s">
        <v>587</v>
      </c>
      <c r="I620" s="833" t="s">
        <v>2552</v>
      </c>
      <c r="J620" s="833" t="s">
        <v>2553</v>
      </c>
      <c r="K620" s="833" t="s">
        <v>2554</v>
      </c>
      <c r="L620" s="836">
        <v>378.48</v>
      </c>
      <c r="M620" s="836">
        <v>3784.8</v>
      </c>
      <c r="N620" s="833">
        <v>10</v>
      </c>
      <c r="O620" s="837">
        <v>10</v>
      </c>
      <c r="P620" s="836">
        <v>3027.84</v>
      </c>
      <c r="Q620" s="838">
        <v>0.8</v>
      </c>
      <c r="R620" s="833">
        <v>8</v>
      </c>
      <c r="S620" s="838">
        <v>0.8</v>
      </c>
      <c r="T620" s="837">
        <v>8</v>
      </c>
      <c r="U620" s="839">
        <v>0.8</v>
      </c>
    </row>
    <row r="621" spans="1:21" ht="14.45" customHeight="1" x14ac:dyDescent="0.2">
      <c r="A621" s="832">
        <v>50</v>
      </c>
      <c r="B621" s="833" t="s">
        <v>2196</v>
      </c>
      <c r="C621" s="833" t="s">
        <v>2202</v>
      </c>
      <c r="D621" s="834" t="s">
        <v>3340</v>
      </c>
      <c r="E621" s="835" t="s">
        <v>2218</v>
      </c>
      <c r="F621" s="833" t="s">
        <v>2199</v>
      </c>
      <c r="G621" s="833" t="s">
        <v>2551</v>
      </c>
      <c r="H621" s="833" t="s">
        <v>587</v>
      </c>
      <c r="I621" s="833" t="s">
        <v>2555</v>
      </c>
      <c r="J621" s="833" t="s">
        <v>2556</v>
      </c>
      <c r="K621" s="833" t="s">
        <v>2557</v>
      </c>
      <c r="L621" s="836">
        <v>378.48</v>
      </c>
      <c r="M621" s="836">
        <v>3784.8</v>
      </c>
      <c r="N621" s="833">
        <v>10</v>
      </c>
      <c r="O621" s="837">
        <v>10</v>
      </c>
      <c r="P621" s="836">
        <v>3406.32</v>
      </c>
      <c r="Q621" s="838">
        <v>0.9</v>
      </c>
      <c r="R621" s="833">
        <v>9</v>
      </c>
      <c r="S621" s="838">
        <v>0.9</v>
      </c>
      <c r="T621" s="837">
        <v>9</v>
      </c>
      <c r="U621" s="839">
        <v>0.9</v>
      </c>
    </row>
    <row r="622" spans="1:21" ht="14.45" customHeight="1" x14ac:dyDescent="0.2">
      <c r="A622" s="832">
        <v>50</v>
      </c>
      <c r="B622" s="833" t="s">
        <v>2196</v>
      </c>
      <c r="C622" s="833" t="s">
        <v>2202</v>
      </c>
      <c r="D622" s="834" t="s">
        <v>3340</v>
      </c>
      <c r="E622" s="835" t="s">
        <v>2218</v>
      </c>
      <c r="F622" s="833" t="s">
        <v>2199</v>
      </c>
      <c r="G622" s="833" t="s">
        <v>2551</v>
      </c>
      <c r="H622" s="833" t="s">
        <v>587</v>
      </c>
      <c r="I622" s="833" t="s">
        <v>2558</v>
      </c>
      <c r="J622" s="833" t="s">
        <v>2559</v>
      </c>
      <c r="K622" s="833" t="s">
        <v>2560</v>
      </c>
      <c r="L622" s="836">
        <v>378.48</v>
      </c>
      <c r="M622" s="836">
        <v>1135.44</v>
      </c>
      <c r="N622" s="833">
        <v>3</v>
      </c>
      <c r="O622" s="837">
        <v>3</v>
      </c>
      <c r="P622" s="836">
        <v>1135.44</v>
      </c>
      <c r="Q622" s="838">
        <v>1</v>
      </c>
      <c r="R622" s="833">
        <v>3</v>
      </c>
      <c r="S622" s="838">
        <v>1</v>
      </c>
      <c r="T622" s="837">
        <v>3</v>
      </c>
      <c r="U622" s="839">
        <v>1</v>
      </c>
    </row>
    <row r="623" spans="1:21" ht="14.45" customHeight="1" x14ac:dyDescent="0.2">
      <c r="A623" s="832">
        <v>50</v>
      </c>
      <c r="B623" s="833" t="s">
        <v>2196</v>
      </c>
      <c r="C623" s="833" t="s">
        <v>2202</v>
      </c>
      <c r="D623" s="834" t="s">
        <v>3340</v>
      </c>
      <c r="E623" s="835" t="s">
        <v>2219</v>
      </c>
      <c r="F623" s="833" t="s">
        <v>2197</v>
      </c>
      <c r="G623" s="833" t="s">
        <v>2235</v>
      </c>
      <c r="H623" s="833" t="s">
        <v>625</v>
      </c>
      <c r="I623" s="833" t="s">
        <v>1787</v>
      </c>
      <c r="J623" s="833" t="s">
        <v>751</v>
      </c>
      <c r="K623" s="833" t="s">
        <v>1788</v>
      </c>
      <c r="L623" s="836">
        <v>80.010000000000005</v>
      </c>
      <c r="M623" s="836">
        <v>80.010000000000005</v>
      </c>
      <c r="N623" s="833">
        <v>1</v>
      </c>
      <c r="O623" s="837">
        <v>0.5</v>
      </c>
      <c r="P623" s="836"/>
      <c r="Q623" s="838">
        <v>0</v>
      </c>
      <c r="R623" s="833"/>
      <c r="S623" s="838">
        <v>0</v>
      </c>
      <c r="T623" s="837"/>
      <c r="U623" s="839">
        <v>0</v>
      </c>
    </row>
    <row r="624" spans="1:21" ht="14.45" customHeight="1" x14ac:dyDescent="0.2">
      <c r="A624" s="832">
        <v>50</v>
      </c>
      <c r="B624" s="833" t="s">
        <v>2196</v>
      </c>
      <c r="C624" s="833" t="s">
        <v>2202</v>
      </c>
      <c r="D624" s="834" t="s">
        <v>3340</v>
      </c>
      <c r="E624" s="835" t="s">
        <v>2219</v>
      </c>
      <c r="F624" s="833" t="s">
        <v>2197</v>
      </c>
      <c r="G624" s="833" t="s">
        <v>2237</v>
      </c>
      <c r="H624" s="833" t="s">
        <v>587</v>
      </c>
      <c r="I624" s="833" t="s">
        <v>2238</v>
      </c>
      <c r="J624" s="833" t="s">
        <v>1889</v>
      </c>
      <c r="K624" s="833" t="s">
        <v>2239</v>
      </c>
      <c r="L624" s="836">
        <v>181.11</v>
      </c>
      <c r="M624" s="836">
        <v>181.11</v>
      </c>
      <c r="N624" s="833">
        <v>1</v>
      </c>
      <c r="O624" s="837">
        <v>0.5</v>
      </c>
      <c r="P624" s="836"/>
      <c r="Q624" s="838">
        <v>0</v>
      </c>
      <c r="R624" s="833"/>
      <c r="S624" s="838">
        <v>0</v>
      </c>
      <c r="T624" s="837"/>
      <c r="U624" s="839">
        <v>0</v>
      </c>
    </row>
    <row r="625" spans="1:21" ht="14.45" customHeight="1" x14ac:dyDescent="0.2">
      <c r="A625" s="832">
        <v>50</v>
      </c>
      <c r="B625" s="833" t="s">
        <v>2196</v>
      </c>
      <c r="C625" s="833" t="s">
        <v>2202</v>
      </c>
      <c r="D625" s="834" t="s">
        <v>3340</v>
      </c>
      <c r="E625" s="835" t="s">
        <v>2219</v>
      </c>
      <c r="F625" s="833" t="s">
        <v>2197</v>
      </c>
      <c r="G625" s="833" t="s">
        <v>2224</v>
      </c>
      <c r="H625" s="833" t="s">
        <v>587</v>
      </c>
      <c r="I625" s="833" t="s">
        <v>2639</v>
      </c>
      <c r="J625" s="833" t="s">
        <v>2571</v>
      </c>
      <c r="K625" s="833" t="s">
        <v>2640</v>
      </c>
      <c r="L625" s="836">
        <v>16.38</v>
      </c>
      <c r="M625" s="836">
        <v>32.76</v>
      </c>
      <c r="N625" s="833">
        <v>2</v>
      </c>
      <c r="O625" s="837">
        <v>1</v>
      </c>
      <c r="P625" s="836">
        <v>32.76</v>
      </c>
      <c r="Q625" s="838">
        <v>1</v>
      </c>
      <c r="R625" s="833">
        <v>2</v>
      </c>
      <c r="S625" s="838">
        <v>1</v>
      </c>
      <c r="T625" s="837">
        <v>1</v>
      </c>
      <c r="U625" s="839">
        <v>1</v>
      </c>
    </row>
    <row r="626" spans="1:21" ht="14.45" customHeight="1" x14ac:dyDescent="0.2">
      <c r="A626" s="832">
        <v>50</v>
      </c>
      <c r="B626" s="833" t="s">
        <v>2196</v>
      </c>
      <c r="C626" s="833" t="s">
        <v>2202</v>
      </c>
      <c r="D626" s="834" t="s">
        <v>3340</v>
      </c>
      <c r="E626" s="835" t="s">
        <v>2219</v>
      </c>
      <c r="F626" s="833" t="s">
        <v>2197</v>
      </c>
      <c r="G626" s="833" t="s">
        <v>2224</v>
      </c>
      <c r="H626" s="833" t="s">
        <v>587</v>
      </c>
      <c r="I626" s="833" t="s">
        <v>1822</v>
      </c>
      <c r="J626" s="833" t="s">
        <v>1823</v>
      </c>
      <c r="K626" s="833" t="s">
        <v>696</v>
      </c>
      <c r="L626" s="836">
        <v>17.559999999999999</v>
      </c>
      <c r="M626" s="836">
        <v>17.559999999999999</v>
      </c>
      <c r="N626" s="833">
        <v>1</v>
      </c>
      <c r="O626" s="837">
        <v>0.5</v>
      </c>
      <c r="P626" s="836"/>
      <c r="Q626" s="838">
        <v>0</v>
      </c>
      <c r="R626" s="833"/>
      <c r="S626" s="838">
        <v>0</v>
      </c>
      <c r="T626" s="837"/>
      <c r="U626" s="839">
        <v>0</v>
      </c>
    </row>
    <row r="627" spans="1:21" ht="14.45" customHeight="1" x14ac:dyDescent="0.2">
      <c r="A627" s="832">
        <v>50</v>
      </c>
      <c r="B627" s="833" t="s">
        <v>2196</v>
      </c>
      <c r="C627" s="833" t="s">
        <v>2202</v>
      </c>
      <c r="D627" s="834" t="s">
        <v>3340</v>
      </c>
      <c r="E627" s="835" t="s">
        <v>2219</v>
      </c>
      <c r="F627" s="833" t="s">
        <v>2197</v>
      </c>
      <c r="G627" s="833" t="s">
        <v>2643</v>
      </c>
      <c r="H627" s="833" t="s">
        <v>587</v>
      </c>
      <c r="I627" s="833" t="s">
        <v>2644</v>
      </c>
      <c r="J627" s="833" t="s">
        <v>817</v>
      </c>
      <c r="K627" s="833" t="s">
        <v>2645</v>
      </c>
      <c r="L627" s="836">
        <v>159.16999999999999</v>
      </c>
      <c r="M627" s="836">
        <v>159.16999999999999</v>
      </c>
      <c r="N627" s="833">
        <v>1</v>
      </c>
      <c r="O627" s="837">
        <v>1</v>
      </c>
      <c r="P627" s="836"/>
      <c r="Q627" s="838">
        <v>0</v>
      </c>
      <c r="R627" s="833"/>
      <c r="S627" s="838">
        <v>0</v>
      </c>
      <c r="T627" s="837"/>
      <c r="U627" s="839">
        <v>0</v>
      </c>
    </row>
    <row r="628" spans="1:21" ht="14.45" customHeight="1" x14ac:dyDescent="0.2">
      <c r="A628" s="832">
        <v>50</v>
      </c>
      <c r="B628" s="833" t="s">
        <v>2196</v>
      </c>
      <c r="C628" s="833" t="s">
        <v>2202</v>
      </c>
      <c r="D628" s="834" t="s">
        <v>3340</v>
      </c>
      <c r="E628" s="835" t="s">
        <v>2219</v>
      </c>
      <c r="F628" s="833" t="s">
        <v>2197</v>
      </c>
      <c r="G628" s="833" t="s">
        <v>2284</v>
      </c>
      <c r="H628" s="833" t="s">
        <v>625</v>
      </c>
      <c r="I628" s="833" t="s">
        <v>1773</v>
      </c>
      <c r="J628" s="833" t="s">
        <v>1774</v>
      </c>
      <c r="K628" s="833" t="s">
        <v>1775</v>
      </c>
      <c r="L628" s="836">
        <v>93.43</v>
      </c>
      <c r="M628" s="836">
        <v>93.43</v>
      </c>
      <c r="N628" s="833">
        <v>1</v>
      </c>
      <c r="O628" s="837">
        <v>1</v>
      </c>
      <c r="P628" s="836"/>
      <c r="Q628" s="838">
        <v>0</v>
      </c>
      <c r="R628" s="833"/>
      <c r="S628" s="838">
        <v>0</v>
      </c>
      <c r="T628" s="837"/>
      <c r="U628" s="839">
        <v>0</v>
      </c>
    </row>
    <row r="629" spans="1:21" ht="14.45" customHeight="1" x14ac:dyDescent="0.2">
      <c r="A629" s="832">
        <v>50</v>
      </c>
      <c r="B629" s="833" t="s">
        <v>2196</v>
      </c>
      <c r="C629" s="833" t="s">
        <v>2202</v>
      </c>
      <c r="D629" s="834" t="s">
        <v>3340</v>
      </c>
      <c r="E629" s="835" t="s">
        <v>2219</v>
      </c>
      <c r="F629" s="833" t="s">
        <v>2197</v>
      </c>
      <c r="G629" s="833" t="s">
        <v>2225</v>
      </c>
      <c r="H629" s="833" t="s">
        <v>587</v>
      </c>
      <c r="I629" s="833" t="s">
        <v>2226</v>
      </c>
      <c r="J629" s="833" t="s">
        <v>658</v>
      </c>
      <c r="K629" s="833" t="s">
        <v>2227</v>
      </c>
      <c r="L629" s="836">
        <v>10.55</v>
      </c>
      <c r="M629" s="836">
        <v>10.55</v>
      </c>
      <c r="N629" s="833">
        <v>1</v>
      </c>
      <c r="O629" s="837">
        <v>0.5</v>
      </c>
      <c r="P629" s="836"/>
      <c r="Q629" s="838">
        <v>0</v>
      </c>
      <c r="R629" s="833"/>
      <c r="S629" s="838">
        <v>0</v>
      </c>
      <c r="T629" s="837"/>
      <c r="U629" s="839">
        <v>0</v>
      </c>
    </row>
    <row r="630" spans="1:21" ht="14.45" customHeight="1" x14ac:dyDescent="0.2">
      <c r="A630" s="832">
        <v>50</v>
      </c>
      <c r="B630" s="833" t="s">
        <v>2196</v>
      </c>
      <c r="C630" s="833" t="s">
        <v>2202</v>
      </c>
      <c r="D630" s="834" t="s">
        <v>3340</v>
      </c>
      <c r="E630" s="835" t="s">
        <v>2219</v>
      </c>
      <c r="F630" s="833" t="s">
        <v>2197</v>
      </c>
      <c r="G630" s="833" t="s">
        <v>2242</v>
      </c>
      <c r="H630" s="833" t="s">
        <v>625</v>
      </c>
      <c r="I630" s="833" t="s">
        <v>2243</v>
      </c>
      <c r="J630" s="833" t="s">
        <v>1044</v>
      </c>
      <c r="K630" s="833" t="s">
        <v>1330</v>
      </c>
      <c r="L630" s="836">
        <v>47.7</v>
      </c>
      <c r="M630" s="836">
        <v>47.7</v>
      </c>
      <c r="N630" s="833">
        <v>1</v>
      </c>
      <c r="O630" s="837">
        <v>0.5</v>
      </c>
      <c r="P630" s="836"/>
      <c r="Q630" s="838">
        <v>0</v>
      </c>
      <c r="R630" s="833"/>
      <c r="S630" s="838">
        <v>0</v>
      </c>
      <c r="T630" s="837"/>
      <c r="U630" s="839">
        <v>0</v>
      </c>
    </row>
    <row r="631" spans="1:21" ht="14.45" customHeight="1" x14ac:dyDescent="0.2">
      <c r="A631" s="832">
        <v>50</v>
      </c>
      <c r="B631" s="833" t="s">
        <v>2196</v>
      </c>
      <c r="C631" s="833" t="s">
        <v>2202</v>
      </c>
      <c r="D631" s="834" t="s">
        <v>3340</v>
      </c>
      <c r="E631" s="835" t="s">
        <v>2219</v>
      </c>
      <c r="F631" s="833" t="s">
        <v>2197</v>
      </c>
      <c r="G631" s="833" t="s">
        <v>2293</v>
      </c>
      <c r="H631" s="833" t="s">
        <v>587</v>
      </c>
      <c r="I631" s="833" t="s">
        <v>2294</v>
      </c>
      <c r="J631" s="833" t="s">
        <v>1083</v>
      </c>
      <c r="K631" s="833" t="s">
        <v>2295</v>
      </c>
      <c r="L631" s="836">
        <v>128.69999999999999</v>
      </c>
      <c r="M631" s="836">
        <v>128.69999999999999</v>
      </c>
      <c r="N631" s="833">
        <v>1</v>
      </c>
      <c r="O631" s="837">
        <v>0.5</v>
      </c>
      <c r="P631" s="836"/>
      <c r="Q631" s="838">
        <v>0</v>
      </c>
      <c r="R631" s="833"/>
      <c r="S631" s="838">
        <v>0</v>
      </c>
      <c r="T631" s="837"/>
      <c r="U631" s="839">
        <v>0</v>
      </c>
    </row>
    <row r="632" spans="1:21" ht="14.45" customHeight="1" x14ac:dyDescent="0.2">
      <c r="A632" s="832">
        <v>50</v>
      </c>
      <c r="B632" s="833" t="s">
        <v>2196</v>
      </c>
      <c r="C632" s="833" t="s">
        <v>2202</v>
      </c>
      <c r="D632" s="834" t="s">
        <v>3340</v>
      </c>
      <c r="E632" s="835" t="s">
        <v>2219</v>
      </c>
      <c r="F632" s="833" t="s">
        <v>2197</v>
      </c>
      <c r="G632" s="833" t="s">
        <v>2259</v>
      </c>
      <c r="H632" s="833" t="s">
        <v>587</v>
      </c>
      <c r="I632" s="833" t="s">
        <v>2730</v>
      </c>
      <c r="J632" s="833" t="s">
        <v>1281</v>
      </c>
      <c r="K632" s="833" t="s">
        <v>2261</v>
      </c>
      <c r="L632" s="836">
        <v>42.54</v>
      </c>
      <c r="M632" s="836">
        <v>42.54</v>
      </c>
      <c r="N632" s="833">
        <v>1</v>
      </c>
      <c r="O632" s="837">
        <v>1</v>
      </c>
      <c r="P632" s="836"/>
      <c r="Q632" s="838">
        <v>0</v>
      </c>
      <c r="R632" s="833"/>
      <c r="S632" s="838">
        <v>0</v>
      </c>
      <c r="T632" s="837"/>
      <c r="U632" s="839">
        <v>0</v>
      </c>
    </row>
    <row r="633" spans="1:21" ht="14.45" customHeight="1" x14ac:dyDescent="0.2">
      <c r="A633" s="832">
        <v>50</v>
      </c>
      <c r="B633" s="833" t="s">
        <v>2196</v>
      </c>
      <c r="C633" s="833" t="s">
        <v>2202</v>
      </c>
      <c r="D633" s="834" t="s">
        <v>3340</v>
      </c>
      <c r="E633" s="835" t="s">
        <v>2219</v>
      </c>
      <c r="F633" s="833" t="s">
        <v>2197</v>
      </c>
      <c r="G633" s="833" t="s">
        <v>2250</v>
      </c>
      <c r="H633" s="833" t="s">
        <v>625</v>
      </c>
      <c r="I633" s="833" t="s">
        <v>2251</v>
      </c>
      <c r="J633" s="833" t="s">
        <v>840</v>
      </c>
      <c r="K633" s="833" t="s">
        <v>2252</v>
      </c>
      <c r="L633" s="836">
        <v>100.1</v>
      </c>
      <c r="M633" s="836">
        <v>100.1</v>
      </c>
      <c r="N633" s="833">
        <v>1</v>
      </c>
      <c r="O633" s="837">
        <v>1</v>
      </c>
      <c r="P633" s="836"/>
      <c r="Q633" s="838">
        <v>0</v>
      </c>
      <c r="R633" s="833"/>
      <c r="S633" s="838">
        <v>0</v>
      </c>
      <c r="T633" s="837"/>
      <c r="U633" s="839">
        <v>0</v>
      </c>
    </row>
    <row r="634" spans="1:21" ht="14.45" customHeight="1" x14ac:dyDescent="0.2">
      <c r="A634" s="832">
        <v>50</v>
      </c>
      <c r="B634" s="833" t="s">
        <v>2196</v>
      </c>
      <c r="C634" s="833" t="s">
        <v>2202</v>
      </c>
      <c r="D634" s="834" t="s">
        <v>3340</v>
      </c>
      <c r="E634" s="835" t="s">
        <v>2219</v>
      </c>
      <c r="F634" s="833" t="s">
        <v>2197</v>
      </c>
      <c r="G634" s="833" t="s">
        <v>2250</v>
      </c>
      <c r="H634" s="833" t="s">
        <v>587</v>
      </c>
      <c r="I634" s="833" t="s">
        <v>3013</v>
      </c>
      <c r="J634" s="833" t="s">
        <v>2732</v>
      </c>
      <c r="K634" s="833" t="s">
        <v>3014</v>
      </c>
      <c r="L634" s="836">
        <v>333.68</v>
      </c>
      <c r="M634" s="836">
        <v>333.68</v>
      </c>
      <c r="N634" s="833">
        <v>1</v>
      </c>
      <c r="O634" s="837">
        <v>1</v>
      </c>
      <c r="P634" s="836">
        <v>333.68</v>
      </c>
      <c r="Q634" s="838">
        <v>1</v>
      </c>
      <c r="R634" s="833">
        <v>1</v>
      </c>
      <c r="S634" s="838">
        <v>1</v>
      </c>
      <c r="T634" s="837">
        <v>1</v>
      </c>
      <c r="U634" s="839">
        <v>1</v>
      </c>
    </row>
    <row r="635" spans="1:21" ht="14.45" customHeight="1" x14ac:dyDescent="0.2">
      <c r="A635" s="832">
        <v>50</v>
      </c>
      <c r="B635" s="833" t="s">
        <v>2196</v>
      </c>
      <c r="C635" s="833" t="s">
        <v>2202</v>
      </c>
      <c r="D635" s="834" t="s">
        <v>3340</v>
      </c>
      <c r="E635" s="835" t="s">
        <v>2219</v>
      </c>
      <c r="F635" s="833" t="s">
        <v>2197</v>
      </c>
      <c r="G635" s="833" t="s">
        <v>2250</v>
      </c>
      <c r="H635" s="833" t="s">
        <v>587</v>
      </c>
      <c r="I635" s="833" t="s">
        <v>2731</v>
      </c>
      <c r="J635" s="833" t="s">
        <v>2732</v>
      </c>
      <c r="K635" s="833" t="s">
        <v>2733</v>
      </c>
      <c r="L635" s="836">
        <v>100.1</v>
      </c>
      <c r="M635" s="836">
        <v>100.1</v>
      </c>
      <c r="N635" s="833">
        <v>1</v>
      </c>
      <c r="O635" s="837">
        <v>1</v>
      </c>
      <c r="P635" s="836"/>
      <c r="Q635" s="838">
        <v>0</v>
      </c>
      <c r="R635" s="833"/>
      <c r="S635" s="838">
        <v>0</v>
      </c>
      <c r="T635" s="837"/>
      <c r="U635" s="839">
        <v>0</v>
      </c>
    </row>
    <row r="636" spans="1:21" ht="14.45" customHeight="1" x14ac:dyDescent="0.2">
      <c r="A636" s="832">
        <v>50</v>
      </c>
      <c r="B636" s="833" t="s">
        <v>2196</v>
      </c>
      <c r="C636" s="833" t="s">
        <v>2202</v>
      </c>
      <c r="D636" s="834" t="s">
        <v>3340</v>
      </c>
      <c r="E636" s="835" t="s">
        <v>2219</v>
      </c>
      <c r="F636" s="833" t="s">
        <v>2197</v>
      </c>
      <c r="G636" s="833" t="s">
        <v>2543</v>
      </c>
      <c r="H636" s="833" t="s">
        <v>587</v>
      </c>
      <c r="I636" s="833" t="s">
        <v>2544</v>
      </c>
      <c r="J636" s="833" t="s">
        <v>970</v>
      </c>
      <c r="K636" s="833" t="s">
        <v>971</v>
      </c>
      <c r="L636" s="836">
        <v>107.27</v>
      </c>
      <c r="M636" s="836">
        <v>321.81</v>
      </c>
      <c r="N636" s="833">
        <v>3</v>
      </c>
      <c r="O636" s="837">
        <v>1</v>
      </c>
      <c r="P636" s="836">
        <v>321.81</v>
      </c>
      <c r="Q636" s="838">
        <v>1</v>
      </c>
      <c r="R636" s="833">
        <v>3</v>
      </c>
      <c r="S636" s="838">
        <v>1</v>
      </c>
      <c r="T636" s="837">
        <v>1</v>
      </c>
      <c r="U636" s="839">
        <v>1</v>
      </c>
    </row>
    <row r="637" spans="1:21" ht="14.45" customHeight="1" x14ac:dyDescent="0.2">
      <c r="A637" s="832">
        <v>50</v>
      </c>
      <c r="B637" s="833" t="s">
        <v>2196</v>
      </c>
      <c r="C637" s="833" t="s">
        <v>2202</v>
      </c>
      <c r="D637" s="834" t="s">
        <v>3340</v>
      </c>
      <c r="E637" s="835" t="s">
        <v>2221</v>
      </c>
      <c r="F637" s="833" t="s">
        <v>2197</v>
      </c>
      <c r="G637" s="833" t="s">
        <v>2235</v>
      </c>
      <c r="H637" s="833" t="s">
        <v>625</v>
      </c>
      <c r="I637" s="833" t="s">
        <v>1787</v>
      </c>
      <c r="J637" s="833" t="s">
        <v>751</v>
      </c>
      <c r="K637" s="833" t="s">
        <v>1788</v>
      </c>
      <c r="L637" s="836">
        <v>80.010000000000005</v>
      </c>
      <c r="M637" s="836">
        <v>400.05</v>
      </c>
      <c r="N637" s="833">
        <v>5</v>
      </c>
      <c r="O637" s="837">
        <v>3</v>
      </c>
      <c r="P637" s="836"/>
      <c r="Q637" s="838">
        <v>0</v>
      </c>
      <c r="R637" s="833"/>
      <c r="S637" s="838">
        <v>0</v>
      </c>
      <c r="T637" s="837"/>
      <c r="U637" s="839">
        <v>0</v>
      </c>
    </row>
    <row r="638" spans="1:21" ht="14.45" customHeight="1" x14ac:dyDescent="0.2">
      <c r="A638" s="832">
        <v>50</v>
      </c>
      <c r="B638" s="833" t="s">
        <v>2196</v>
      </c>
      <c r="C638" s="833" t="s">
        <v>2202</v>
      </c>
      <c r="D638" s="834" t="s">
        <v>3340</v>
      </c>
      <c r="E638" s="835" t="s">
        <v>2221</v>
      </c>
      <c r="F638" s="833" t="s">
        <v>2197</v>
      </c>
      <c r="G638" s="833" t="s">
        <v>2235</v>
      </c>
      <c r="H638" s="833" t="s">
        <v>625</v>
      </c>
      <c r="I638" s="833" t="s">
        <v>1789</v>
      </c>
      <c r="J638" s="833" t="s">
        <v>751</v>
      </c>
      <c r="K638" s="833" t="s">
        <v>1790</v>
      </c>
      <c r="L638" s="836">
        <v>160.03</v>
      </c>
      <c r="M638" s="836">
        <v>160.03</v>
      </c>
      <c r="N638" s="833">
        <v>1</v>
      </c>
      <c r="O638" s="837">
        <v>0.5</v>
      </c>
      <c r="P638" s="836"/>
      <c r="Q638" s="838">
        <v>0</v>
      </c>
      <c r="R638" s="833"/>
      <c r="S638" s="838">
        <v>0</v>
      </c>
      <c r="T638" s="837"/>
      <c r="U638" s="839">
        <v>0</v>
      </c>
    </row>
    <row r="639" spans="1:21" ht="14.45" customHeight="1" x14ac:dyDescent="0.2">
      <c r="A639" s="832">
        <v>50</v>
      </c>
      <c r="B639" s="833" t="s">
        <v>2196</v>
      </c>
      <c r="C639" s="833" t="s">
        <v>2202</v>
      </c>
      <c r="D639" s="834" t="s">
        <v>3340</v>
      </c>
      <c r="E639" s="835" t="s">
        <v>2221</v>
      </c>
      <c r="F639" s="833" t="s">
        <v>2197</v>
      </c>
      <c r="G639" s="833" t="s">
        <v>2237</v>
      </c>
      <c r="H639" s="833" t="s">
        <v>625</v>
      </c>
      <c r="I639" s="833" t="s">
        <v>1888</v>
      </c>
      <c r="J639" s="833" t="s">
        <v>1889</v>
      </c>
      <c r="K639" s="833" t="s">
        <v>1890</v>
      </c>
      <c r="L639" s="836">
        <v>220.53</v>
      </c>
      <c r="M639" s="836">
        <v>441.06</v>
      </c>
      <c r="N639" s="833">
        <v>2</v>
      </c>
      <c r="O639" s="837">
        <v>1.5</v>
      </c>
      <c r="P639" s="836">
        <v>220.53</v>
      </c>
      <c r="Q639" s="838">
        <v>0.5</v>
      </c>
      <c r="R639" s="833">
        <v>1</v>
      </c>
      <c r="S639" s="838">
        <v>0.5</v>
      </c>
      <c r="T639" s="837">
        <v>0.5</v>
      </c>
      <c r="U639" s="839">
        <v>0.33333333333333331</v>
      </c>
    </row>
    <row r="640" spans="1:21" ht="14.45" customHeight="1" x14ac:dyDescent="0.2">
      <c r="A640" s="832">
        <v>50</v>
      </c>
      <c r="B640" s="833" t="s">
        <v>2196</v>
      </c>
      <c r="C640" s="833" t="s">
        <v>2202</v>
      </c>
      <c r="D640" s="834" t="s">
        <v>3340</v>
      </c>
      <c r="E640" s="835" t="s">
        <v>2221</v>
      </c>
      <c r="F640" s="833" t="s">
        <v>2197</v>
      </c>
      <c r="G640" s="833" t="s">
        <v>2237</v>
      </c>
      <c r="H640" s="833" t="s">
        <v>625</v>
      </c>
      <c r="I640" s="833" t="s">
        <v>1888</v>
      </c>
      <c r="J640" s="833" t="s">
        <v>1889</v>
      </c>
      <c r="K640" s="833" t="s">
        <v>1890</v>
      </c>
      <c r="L640" s="836">
        <v>278.63</v>
      </c>
      <c r="M640" s="836">
        <v>1114.52</v>
      </c>
      <c r="N640" s="833">
        <v>4</v>
      </c>
      <c r="O640" s="837">
        <v>2</v>
      </c>
      <c r="P640" s="836"/>
      <c r="Q640" s="838">
        <v>0</v>
      </c>
      <c r="R640" s="833"/>
      <c r="S640" s="838">
        <v>0</v>
      </c>
      <c r="T640" s="837"/>
      <c r="U640" s="839">
        <v>0</v>
      </c>
    </row>
    <row r="641" spans="1:21" ht="14.45" customHeight="1" x14ac:dyDescent="0.2">
      <c r="A641" s="832">
        <v>50</v>
      </c>
      <c r="B641" s="833" t="s">
        <v>2196</v>
      </c>
      <c r="C641" s="833" t="s">
        <v>2202</v>
      </c>
      <c r="D641" s="834" t="s">
        <v>3340</v>
      </c>
      <c r="E641" s="835" t="s">
        <v>2221</v>
      </c>
      <c r="F641" s="833" t="s">
        <v>2197</v>
      </c>
      <c r="G641" s="833" t="s">
        <v>2237</v>
      </c>
      <c r="H641" s="833" t="s">
        <v>587</v>
      </c>
      <c r="I641" s="833" t="s">
        <v>2238</v>
      </c>
      <c r="J641" s="833" t="s">
        <v>1889</v>
      </c>
      <c r="K641" s="833" t="s">
        <v>2239</v>
      </c>
      <c r="L641" s="836">
        <v>143.35</v>
      </c>
      <c r="M641" s="836">
        <v>143.35</v>
      </c>
      <c r="N641" s="833">
        <v>1</v>
      </c>
      <c r="O641" s="837">
        <v>0.5</v>
      </c>
      <c r="P641" s="836"/>
      <c r="Q641" s="838">
        <v>0</v>
      </c>
      <c r="R641" s="833"/>
      <c r="S641" s="838">
        <v>0</v>
      </c>
      <c r="T641" s="837"/>
      <c r="U641" s="839">
        <v>0</v>
      </c>
    </row>
    <row r="642" spans="1:21" ht="14.45" customHeight="1" x14ac:dyDescent="0.2">
      <c r="A642" s="832">
        <v>50</v>
      </c>
      <c r="B642" s="833" t="s">
        <v>2196</v>
      </c>
      <c r="C642" s="833" t="s">
        <v>2202</v>
      </c>
      <c r="D642" s="834" t="s">
        <v>3340</v>
      </c>
      <c r="E642" s="835" t="s">
        <v>2221</v>
      </c>
      <c r="F642" s="833" t="s">
        <v>2197</v>
      </c>
      <c r="G642" s="833" t="s">
        <v>2237</v>
      </c>
      <c r="H642" s="833" t="s">
        <v>625</v>
      </c>
      <c r="I642" s="833" t="s">
        <v>2317</v>
      </c>
      <c r="J642" s="833" t="s">
        <v>1892</v>
      </c>
      <c r="K642" s="833" t="s">
        <v>2239</v>
      </c>
      <c r="L642" s="836">
        <v>143.35</v>
      </c>
      <c r="M642" s="836">
        <v>143.35</v>
      </c>
      <c r="N642" s="833">
        <v>1</v>
      </c>
      <c r="O642" s="837">
        <v>0.5</v>
      </c>
      <c r="P642" s="836"/>
      <c r="Q642" s="838">
        <v>0</v>
      </c>
      <c r="R642" s="833"/>
      <c r="S642" s="838">
        <v>0</v>
      </c>
      <c r="T642" s="837"/>
      <c r="U642" s="839">
        <v>0</v>
      </c>
    </row>
    <row r="643" spans="1:21" ht="14.45" customHeight="1" x14ac:dyDescent="0.2">
      <c r="A643" s="832">
        <v>50</v>
      </c>
      <c r="B643" s="833" t="s">
        <v>2196</v>
      </c>
      <c r="C643" s="833" t="s">
        <v>2202</v>
      </c>
      <c r="D643" s="834" t="s">
        <v>3340</v>
      </c>
      <c r="E643" s="835" t="s">
        <v>2221</v>
      </c>
      <c r="F643" s="833" t="s">
        <v>2197</v>
      </c>
      <c r="G643" s="833" t="s">
        <v>2224</v>
      </c>
      <c r="H643" s="833" t="s">
        <v>587</v>
      </c>
      <c r="I643" s="833" t="s">
        <v>1822</v>
      </c>
      <c r="J643" s="833" t="s">
        <v>1823</v>
      </c>
      <c r="K643" s="833" t="s">
        <v>696</v>
      </c>
      <c r="L643" s="836">
        <v>17.559999999999999</v>
      </c>
      <c r="M643" s="836">
        <v>17.559999999999999</v>
      </c>
      <c r="N643" s="833">
        <v>1</v>
      </c>
      <c r="O643" s="837">
        <v>0.5</v>
      </c>
      <c r="P643" s="836"/>
      <c r="Q643" s="838">
        <v>0</v>
      </c>
      <c r="R643" s="833"/>
      <c r="S643" s="838">
        <v>0</v>
      </c>
      <c r="T643" s="837"/>
      <c r="U643" s="839">
        <v>0</v>
      </c>
    </row>
    <row r="644" spans="1:21" ht="14.45" customHeight="1" x14ac:dyDescent="0.2">
      <c r="A644" s="832">
        <v>50</v>
      </c>
      <c r="B644" s="833" t="s">
        <v>2196</v>
      </c>
      <c r="C644" s="833" t="s">
        <v>2202</v>
      </c>
      <c r="D644" s="834" t="s">
        <v>3340</v>
      </c>
      <c r="E644" s="835" t="s">
        <v>2221</v>
      </c>
      <c r="F644" s="833" t="s">
        <v>2197</v>
      </c>
      <c r="G644" s="833" t="s">
        <v>2224</v>
      </c>
      <c r="H644" s="833" t="s">
        <v>587</v>
      </c>
      <c r="I644" s="833" t="s">
        <v>2088</v>
      </c>
      <c r="J644" s="833" t="s">
        <v>1823</v>
      </c>
      <c r="K644" s="833" t="s">
        <v>1330</v>
      </c>
      <c r="L644" s="836">
        <v>35.11</v>
      </c>
      <c r="M644" s="836">
        <v>140.44</v>
      </c>
      <c r="N644" s="833">
        <v>4</v>
      </c>
      <c r="O644" s="837">
        <v>2.5</v>
      </c>
      <c r="P644" s="836">
        <v>35.11</v>
      </c>
      <c r="Q644" s="838">
        <v>0.25</v>
      </c>
      <c r="R644" s="833">
        <v>1</v>
      </c>
      <c r="S644" s="838">
        <v>0.25</v>
      </c>
      <c r="T644" s="837">
        <v>1</v>
      </c>
      <c r="U644" s="839">
        <v>0.4</v>
      </c>
    </row>
    <row r="645" spans="1:21" ht="14.45" customHeight="1" x14ac:dyDescent="0.2">
      <c r="A645" s="832">
        <v>50</v>
      </c>
      <c r="B645" s="833" t="s">
        <v>2196</v>
      </c>
      <c r="C645" s="833" t="s">
        <v>2202</v>
      </c>
      <c r="D645" s="834" t="s">
        <v>3340</v>
      </c>
      <c r="E645" s="835" t="s">
        <v>2221</v>
      </c>
      <c r="F645" s="833" t="s">
        <v>2197</v>
      </c>
      <c r="G645" s="833" t="s">
        <v>2224</v>
      </c>
      <c r="H645" s="833" t="s">
        <v>625</v>
      </c>
      <c r="I645" s="833" t="s">
        <v>1825</v>
      </c>
      <c r="J645" s="833" t="s">
        <v>1823</v>
      </c>
      <c r="K645" s="833" t="s">
        <v>696</v>
      </c>
      <c r="L645" s="836">
        <v>17.559999999999999</v>
      </c>
      <c r="M645" s="836">
        <v>17.559999999999999</v>
      </c>
      <c r="N645" s="833">
        <v>1</v>
      </c>
      <c r="O645" s="837">
        <v>0.5</v>
      </c>
      <c r="P645" s="836">
        <v>17.559999999999999</v>
      </c>
      <c r="Q645" s="838">
        <v>1</v>
      </c>
      <c r="R645" s="833">
        <v>1</v>
      </c>
      <c r="S645" s="838">
        <v>1</v>
      </c>
      <c r="T645" s="837">
        <v>0.5</v>
      </c>
      <c r="U645" s="839">
        <v>1</v>
      </c>
    </row>
    <row r="646" spans="1:21" ht="14.45" customHeight="1" x14ac:dyDescent="0.2">
      <c r="A646" s="832">
        <v>50</v>
      </c>
      <c r="B646" s="833" t="s">
        <v>2196</v>
      </c>
      <c r="C646" s="833" t="s">
        <v>2202</v>
      </c>
      <c r="D646" s="834" t="s">
        <v>3340</v>
      </c>
      <c r="E646" s="835" t="s">
        <v>2221</v>
      </c>
      <c r="F646" s="833" t="s">
        <v>2197</v>
      </c>
      <c r="G646" s="833" t="s">
        <v>3136</v>
      </c>
      <c r="H646" s="833" t="s">
        <v>625</v>
      </c>
      <c r="I646" s="833" t="s">
        <v>3137</v>
      </c>
      <c r="J646" s="833" t="s">
        <v>3138</v>
      </c>
      <c r="K646" s="833" t="s">
        <v>3139</v>
      </c>
      <c r="L646" s="836">
        <v>100.91</v>
      </c>
      <c r="M646" s="836">
        <v>100.91</v>
      </c>
      <c r="N646" s="833">
        <v>1</v>
      </c>
      <c r="O646" s="837">
        <v>0.5</v>
      </c>
      <c r="P646" s="836">
        <v>100.91</v>
      </c>
      <c r="Q646" s="838">
        <v>1</v>
      </c>
      <c r="R646" s="833">
        <v>1</v>
      </c>
      <c r="S646" s="838">
        <v>1</v>
      </c>
      <c r="T646" s="837">
        <v>0.5</v>
      </c>
      <c r="U646" s="839">
        <v>1</v>
      </c>
    </row>
    <row r="647" spans="1:21" ht="14.45" customHeight="1" x14ac:dyDescent="0.2">
      <c r="A647" s="832">
        <v>50</v>
      </c>
      <c r="B647" s="833" t="s">
        <v>2196</v>
      </c>
      <c r="C647" s="833" t="s">
        <v>2202</v>
      </c>
      <c r="D647" s="834" t="s">
        <v>3340</v>
      </c>
      <c r="E647" s="835" t="s">
        <v>2221</v>
      </c>
      <c r="F647" s="833" t="s">
        <v>2197</v>
      </c>
      <c r="G647" s="833" t="s">
        <v>2372</v>
      </c>
      <c r="H647" s="833" t="s">
        <v>625</v>
      </c>
      <c r="I647" s="833" t="s">
        <v>1801</v>
      </c>
      <c r="J647" s="833" t="s">
        <v>851</v>
      </c>
      <c r="K647" s="833" t="s">
        <v>1802</v>
      </c>
      <c r="L647" s="836">
        <v>42.51</v>
      </c>
      <c r="M647" s="836">
        <v>170.04</v>
      </c>
      <c r="N647" s="833">
        <v>4</v>
      </c>
      <c r="O647" s="837">
        <v>3.5</v>
      </c>
      <c r="P647" s="836">
        <v>42.51</v>
      </c>
      <c r="Q647" s="838">
        <v>0.25</v>
      </c>
      <c r="R647" s="833">
        <v>1</v>
      </c>
      <c r="S647" s="838">
        <v>0.25</v>
      </c>
      <c r="T647" s="837">
        <v>1</v>
      </c>
      <c r="U647" s="839">
        <v>0.2857142857142857</v>
      </c>
    </row>
    <row r="648" spans="1:21" ht="14.45" customHeight="1" x14ac:dyDescent="0.2">
      <c r="A648" s="832">
        <v>50</v>
      </c>
      <c r="B648" s="833" t="s">
        <v>2196</v>
      </c>
      <c r="C648" s="833" t="s">
        <v>2202</v>
      </c>
      <c r="D648" s="834" t="s">
        <v>3340</v>
      </c>
      <c r="E648" s="835" t="s">
        <v>2221</v>
      </c>
      <c r="F648" s="833" t="s">
        <v>2197</v>
      </c>
      <c r="G648" s="833" t="s">
        <v>3140</v>
      </c>
      <c r="H648" s="833" t="s">
        <v>587</v>
      </c>
      <c r="I648" s="833" t="s">
        <v>3141</v>
      </c>
      <c r="J648" s="833" t="s">
        <v>679</v>
      </c>
      <c r="K648" s="833" t="s">
        <v>3142</v>
      </c>
      <c r="L648" s="836">
        <v>144.19</v>
      </c>
      <c r="M648" s="836">
        <v>144.19</v>
      </c>
      <c r="N648" s="833">
        <v>1</v>
      </c>
      <c r="O648" s="837">
        <v>0.5</v>
      </c>
      <c r="P648" s="836">
        <v>144.19</v>
      </c>
      <c r="Q648" s="838">
        <v>1</v>
      </c>
      <c r="R648" s="833">
        <v>1</v>
      </c>
      <c r="S648" s="838">
        <v>1</v>
      </c>
      <c r="T648" s="837">
        <v>0.5</v>
      </c>
      <c r="U648" s="839">
        <v>1</v>
      </c>
    </row>
    <row r="649" spans="1:21" ht="14.45" customHeight="1" x14ac:dyDescent="0.2">
      <c r="A649" s="832">
        <v>50</v>
      </c>
      <c r="B649" s="833" t="s">
        <v>2196</v>
      </c>
      <c r="C649" s="833" t="s">
        <v>2202</v>
      </c>
      <c r="D649" s="834" t="s">
        <v>3340</v>
      </c>
      <c r="E649" s="835" t="s">
        <v>2221</v>
      </c>
      <c r="F649" s="833" t="s">
        <v>2197</v>
      </c>
      <c r="G649" s="833" t="s">
        <v>2284</v>
      </c>
      <c r="H649" s="833" t="s">
        <v>625</v>
      </c>
      <c r="I649" s="833" t="s">
        <v>1773</v>
      </c>
      <c r="J649" s="833" t="s">
        <v>1774</v>
      </c>
      <c r="K649" s="833" t="s">
        <v>1775</v>
      </c>
      <c r="L649" s="836">
        <v>93.43</v>
      </c>
      <c r="M649" s="836">
        <v>280.29000000000002</v>
      </c>
      <c r="N649" s="833">
        <v>3</v>
      </c>
      <c r="O649" s="837">
        <v>2.5</v>
      </c>
      <c r="P649" s="836"/>
      <c r="Q649" s="838">
        <v>0</v>
      </c>
      <c r="R649" s="833"/>
      <c r="S649" s="838">
        <v>0</v>
      </c>
      <c r="T649" s="837"/>
      <c r="U649" s="839">
        <v>0</v>
      </c>
    </row>
    <row r="650" spans="1:21" ht="14.45" customHeight="1" x14ac:dyDescent="0.2">
      <c r="A650" s="832">
        <v>50</v>
      </c>
      <c r="B650" s="833" t="s">
        <v>2196</v>
      </c>
      <c r="C650" s="833" t="s">
        <v>2202</v>
      </c>
      <c r="D650" s="834" t="s">
        <v>3340</v>
      </c>
      <c r="E650" s="835" t="s">
        <v>2221</v>
      </c>
      <c r="F650" s="833" t="s">
        <v>2197</v>
      </c>
      <c r="G650" s="833" t="s">
        <v>2284</v>
      </c>
      <c r="H650" s="833" t="s">
        <v>625</v>
      </c>
      <c r="I650" s="833" t="s">
        <v>1776</v>
      </c>
      <c r="J650" s="833" t="s">
        <v>1774</v>
      </c>
      <c r="K650" s="833" t="s">
        <v>1777</v>
      </c>
      <c r="L650" s="836">
        <v>186.87</v>
      </c>
      <c r="M650" s="836">
        <v>1121.22</v>
      </c>
      <c r="N650" s="833">
        <v>6</v>
      </c>
      <c r="O650" s="837">
        <v>3</v>
      </c>
      <c r="P650" s="836">
        <v>186.87</v>
      </c>
      <c r="Q650" s="838">
        <v>0.16666666666666666</v>
      </c>
      <c r="R650" s="833">
        <v>1</v>
      </c>
      <c r="S650" s="838">
        <v>0.16666666666666666</v>
      </c>
      <c r="T650" s="837">
        <v>0.5</v>
      </c>
      <c r="U650" s="839">
        <v>0.16666666666666666</v>
      </c>
    </row>
    <row r="651" spans="1:21" ht="14.45" customHeight="1" x14ac:dyDescent="0.2">
      <c r="A651" s="832">
        <v>50</v>
      </c>
      <c r="B651" s="833" t="s">
        <v>2196</v>
      </c>
      <c r="C651" s="833" t="s">
        <v>2202</v>
      </c>
      <c r="D651" s="834" t="s">
        <v>3340</v>
      </c>
      <c r="E651" s="835" t="s">
        <v>2221</v>
      </c>
      <c r="F651" s="833" t="s">
        <v>2197</v>
      </c>
      <c r="G651" s="833" t="s">
        <v>2884</v>
      </c>
      <c r="H651" s="833" t="s">
        <v>587</v>
      </c>
      <c r="I651" s="833" t="s">
        <v>3143</v>
      </c>
      <c r="J651" s="833" t="s">
        <v>1345</v>
      </c>
      <c r="K651" s="833" t="s">
        <v>1346</v>
      </c>
      <c r="L651" s="836">
        <v>38.5</v>
      </c>
      <c r="M651" s="836">
        <v>38.5</v>
      </c>
      <c r="N651" s="833">
        <v>1</v>
      </c>
      <c r="O651" s="837">
        <v>1</v>
      </c>
      <c r="P651" s="836">
        <v>38.5</v>
      </c>
      <c r="Q651" s="838">
        <v>1</v>
      </c>
      <c r="R651" s="833">
        <v>1</v>
      </c>
      <c r="S651" s="838">
        <v>1</v>
      </c>
      <c r="T651" s="837">
        <v>1</v>
      </c>
      <c r="U651" s="839">
        <v>1</v>
      </c>
    </row>
    <row r="652" spans="1:21" ht="14.45" customHeight="1" x14ac:dyDescent="0.2">
      <c r="A652" s="832">
        <v>50</v>
      </c>
      <c r="B652" s="833" t="s">
        <v>2196</v>
      </c>
      <c r="C652" s="833" t="s">
        <v>2202</v>
      </c>
      <c r="D652" s="834" t="s">
        <v>3340</v>
      </c>
      <c r="E652" s="835" t="s">
        <v>2221</v>
      </c>
      <c r="F652" s="833" t="s">
        <v>2197</v>
      </c>
      <c r="G652" s="833" t="s">
        <v>2253</v>
      </c>
      <c r="H652" s="833" t="s">
        <v>587</v>
      </c>
      <c r="I652" s="833" t="s">
        <v>2678</v>
      </c>
      <c r="J652" s="833" t="s">
        <v>741</v>
      </c>
      <c r="K652" s="833" t="s">
        <v>2679</v>
      </c>
      <c r="L652" s="836">
        <v>231.16</v>
      </c>
      <c r="M652" s="836">
        <v>231.16</v>
      </c>
      <c r="N652" s="833">
        <v>1</v>
      </c>
      <c r="O652" s="837">
        <v>0.5</v>
      </c>
      <c r="P652" s="836"/>
      <c r="Q652" s="838">
        <v>0</v>
      </c>
      <c r="R652" s="833"/>
      <c r="S652" s="838">
        <v>0</v>
      </c>
      <c r="T652" s="837"/>
      <c r="U652" s="839">
        <v>0</v>
      </c>
    </row>
    <row r="653" spans="1:21" ht="14.45" customHeight="1" x14ac:dyDescent="0.2">
      <c r="A653" s="832">
        <v>50</v>
      </c>
      <c r="B653" s="833" t="s">
        <v>2196</v>
      </c>
      <c r="C653" s="833" t="s">
        <v>2202</v>
      </c>
      <c r="D653" s="834" t="s">
        <v>3340</v>
      </c>
      <c r="E653" s="835" t="s">
        <v>2221</v>
      </c>
      <c r="F653" s="833" t="s">
        <v>2197</v>
      </c>
      <c r="G653" s="833" t="s">
        <v>3144</v>
      </c>
      <c r="H653" s="833" t="s">
        <v>587</v>
      </c>
      <c r="I653" s="833" t="s">
        <v>3145</v>
      </c>
      <c r="J653" s="833" t="s">
        <v>1269</v>
      </c>
      <c r="K653" s="833" t="s">
        <v>3146</v>
      </c>
      <c r="L653" s="836">
        <v>61.97</v>
      </c>
      <c r="M653" s="836">
        <v>61.97</v>
      </c>
      <c r="N653" s="833">
        <v>1</v>
      </c>
      <c r="O653" s="837">
        <v>1</v>
      </c>
      <c r="P653" s="836"/>
      <c r="Q653" s="838">
        <v>0</v>
      </c>
      <c r="R653" s="833"/>
      <c r="S653" s="838">
        <v>0</v>
      </c>
      <c r="T653" s="837"/>
      <c r="U653" s="839">
        <v>0</v>
      </c>
    </row>
    <row r="654" spans="1:21" ht="14.45" customHeight="1" x14ac:dyDescent="0.2">
      <c r="A654" s="832">
        <v>50</v>
      </c>
      <c r="B654" s="833" t="s">
        <v>2196</v>
      </c>
      <c r="C654" s="833" t="s">
        <v>2202</v>
      </c>
      <c r="D654" s="834" t="s">
        <v>3340</v>
      </c>
      <c r="E654" s="835" t="s">
        <v>2221</v>
      </c>
      <c r="F654" s="833" t="s">
        <v>2197</v>
      </c>
      <c r="G654" s="833" t="s">
        <v>2225</v>
      </c>
      <c r="H654" s="833" t="s">
        <v>587</v>
      </c>
      <c r="I654" s="833" t="s">
        <v>2404</v>
      </c>
      <c r="J654" s="833" t="s">
        <v>658</v>
      </c>
      <c r="K654" s="833" t="s">
        <v>2405</v>
      </c>
      <c r="L654" s="836">
        <v>31.65</v>
      </c>
      <c r="M654" s="836">
        <v>63.3</v>
      </c>
      <c r="N654" s="833">
        <v>2</v>
      </c>
      <c r="O654" s="837">
        <v>1</v>
      </c>
      <c r="P654" s="836"/>
      <c r="Q654" s="838">
        <v>0</v>
      </c>
      <c r="R654" s="833"/>
      <c r="S654" s="838">
        <v>0</v>
      </c>
      <c r="T654" s="837"/>
      <c r="U654" s="839">
        <v>0</v>
      </c>
    </row>
    <row r="655" spans="1:21" ht="14.45" customHeight="1" x14ac:dyDescent="0.2">
      <c r="A655" s="832">
        <v>50</v>
      </c>
      <c r="B655" s="833" t="s">
        <v>2196</v>
      </c>
      <c r="C655" s="833" t="s">
        <v>2202</v>
      </c>
      <c r="D655" s="834" t="s">
        <v>3340</v>
      </c>
      <c r="E655" s="835" t="s">
        <v>2221</v>
      </c>
      <c r="F655" s="833" t="s">
        <v>2197</v>
      </c>
      <c r="G655" s="833" t="s">
        <v>2225</v>
      </c>
      <c r="H655" s="833" t="s">
        <v>587</v>
      </c>
      <c r="I655" s="833" t="s">
        <v>2406</v>
      </c>
      <c r="J655" s="833" t="s">
        <v>2407</v>
      </c>
      <c r="K655" s="833" t="s">
        <v>2408</v>
      </c>
      <c r="L655" s="836">
        <v>26.37</v>
      </c>
      <c r="M655" s="836">
        <v>26.37</v>
      </c>
      <c r="N655" s="833">
        <v>1</v>
      </c>
      <c r="O655" s="837">
        <v>0.5</v>
      </c>
      <c r="P655" s="836">
        <v>26.37</v>
      </c>
      <c r="Q655" s="838">
        <v>1</v>
      </c>
      <c r="R655" s="833">
        <v>1</v>
      </c>
      <c r="S655" s="838">
        <v>1</v>
      </c>
      <c r="T655" s="837">
        <v>0.5</v>
      </c>
      <c r="U655" s="839">
        <v>1</v>
      </c>
    </row>
    <row r="656" spans="1:21" ht="14.45" customHeight="1" x14ac:dyDescent="0.2">
      <c r="A656" s="832">
        <v>50</v>
      </c>
      <c r="B656" s="833" t="s">
        <v>2196</v>
      </c>
      <c r="C656" s="833" t="s">
        <v>2202</v>
      </c>
      <c r="D656" s="834" t="s">
        <v>3340</v>
      </c>
      <c r="E656" s="835" t="s">
        <v>2221</v>
      </c>
      <c r="F656" s="833" t="s">
        <v>2197</v>
      </c>
      <c r="G656" s="833" t="s">
        <v>2225</v>
      </c>
      <c r="H656" s="833" t="s">
        <v>587</v>
      </c>
      <c r="I656" s="833" t="s">
        <v>3147</v>
      </c>
      <c r="J656" s="833" t="s">
        <v>3148</v>
      </c>
      <c r="K656" s="833" t="s">
        <v>3149</v>
      </c>
      <c r="L656" s="836">
        <v>0</v>
      </c>
      <c r="M656" s="836">
        <v>0</v>
      </c>
      <c r="N656" s="833">
        <v>1</v>
      </c>
      <c r="O656" s="837">
        <v>0.5</v>
      </c>
      <c r="P656" s="836"/>
      <c r="Q656" s="838"/>
      <c r="R656" s="833"/>
      <c r="S656" s="838">
        <v>0</v>
      </c>
      <c r="T656" s="837"/>
      <c r="U656" s="839">
        <v>0</v>
      </c>
    </row>
    <row r="657" spans="1:21" ht="14.45" customHeight="1" x14ac:dyDescent="0.2">
      <c r="A657" s="832">
        <v>50</v>
      </c>
      <c r="B657" s="833" t="s">
        <v>2196</v>
      </c>
      <c r="C657" s="833" t="s">
        <v>2202</v>
      </c>
      <c r="D657" s="834" t="s">
        <v>3340</v>
      </c>
      <c r="E657" s="835" t="s">
        <v>2221</v>
      </c>
      <c r="F657" s="833" t="s">
        <v>2197</v>
      </c>
      <c r="G657" s="833" t="s">
        <v>2422</v>
      </c>
      <c r="H657" s="833" t="s">
        <v>587</v>
      </c>
      <c r="I657" s="833" t="s">
        <v>2906</v>
      </c>
      <c r="J657" s="833" t="s">
        <v>2424</v>
      </c>
      <c r="K657" s="833" t="s">
        <v>2833</v>
      </c>
      <c r="L657" s="836">
        <v>176.32</v>
      </c>
      <c r="M657" s="836">
        <v>176.32</v>
      </c>
      <c r="N657" s="833">
        <v>1</v>
      </c>
      <c r="O657" s="837">
        <v>1</v>
      </c>
      <c r="P657" s="836">
        <v>176.32</v>
      </c>
      <c r="Q657" s="838">
        <v>1</v>
      </c>
      <c r="R657" s="833">
        <v>1</v>
      </c>
      <c r="S657" s="838">
        <v>1</v>
      </c>
      <c r="T657" s="837">
        <v>1</v>
      </c>
      <c r="U657" s="839">
        <v>1</v>
      </c>
    </row>
    <row r="658" spans="1:21" ht="14.45" customHeight="1" x14ac:dyDescent="0.2">
      <c r="A658" s="832">
        <v>50</v>
      </c>
      <c r="B658" s="833" t="s">
        <v>2196</v>
      </c>
      <c r="C658" s="833" t="s">
        <v>2202</v>
      </c>
      <c r="D658" s="834" t="s">
        <v>3340</v>
      </c>
      <c r="E658" s="835" t="s">
        <v>2221</v>
      </c>
      <c r="F658" s="833" t="s">
        <v>2197</v>
      </c>
      <c r="G658" s="833" t="s">
        <v>2440</v>
      </c>
      <c r="H658" s="833" t="s">
        <v>625</v>
      </c>
      <c r="I658" s="833" t="s">
        <v>2441</v>
      </c>
      <c r="J658" s="833" t="s">
        <v>689</v>
      </c>
      <c r="K658" s="833" t="s">
        <v>691</v>
      </c>
      <c r="L658" s="836">
        <v>17.559999999999999</v>
      </c>
      <c r="M658" s="836">
        <v>17.559999999999999</v>
      </c>
      <c r="N658" s="833">
        <v>1</v>
      </c>
      <c r="O658" s="837">
        <v>0.5</v>
      </c>
      <c r="P658" s="836"/>
      <c r="Q658" s="838">
        <v>0</v>
      </c>
      <c r="R658" s="833"/>
      <c r="S658" s="838">
        <v>0</v>
      </c>
      <c r="T658" s="837"/>
      <c r="U658" s="839">
        <v>0</v>
      </c>
    </row>
    <row r="659" spans="1:21" ht="14.45" customHeight="1" x14ac:dyDescent="0.2">
      <c r="A659" s="832">
        <v>50</v>
      </c>
      <c r="B659" s="833" t="s">
        <v>2196</v>
      </c>
      <c r="C659" s="833" t="s">
        <v>2202</v>
      </c>
      <c r="D659" s="834" t="s">
        <v>3340</v>
      </c>
      <c r="E659" s="835" t="s">
        <v>2221</v>
      </c>
      <c r="F659" s="833" t="s">
        <v>2197</v>
      </c>
      <c r="G659" s="833" t="s">
        <v>2440</v>
      </c>
      <c r="H659" s="833" t="s">
        <v>587</v>
      </c>
      <c r="I659" s="833" t="s">
        <v>1811</v>
      </c>
      <c r="J659" s="833" t="s">
        <v>689</v>
      </c>
      <c r="K659" s="833" t="s">
        <v>1812</v>
      </c>
      <c r="L659" s="836">
        <v>35.11</v>
      </c>
      <c r="M659" s="836">
        <v>35.11</v>
      </c>
      <c r="N659" s="833">
        <v>1</v>
      </c>
      <c r="O659" s="837">
        <v>0.5</v>
      </c>
      <c r="P659" s="836"/>
      <c r="Q659" s="838">
        <v>0</v>
      </c>
      <c r="R659" s="833"/>
      <c r="S659" s="838">
        <v>0</v>
      </c>
      <c r="T659" s="837"/>
      <c r="U659" s="839">
        <v>0</v>
      </c>
    </row>
    <row r="660" spans="1:21" ht="14.45" customHeight="1" x14ac:dyDescent="0.2">
      <c r="A660" s="832">
        <v>50</v>
      </c>
      <c r="B660" s="833" t="s">
        <v>2196</v>
      </c>
      <c r="C660" s="833" t="s">
        <v>2202</v>
      </c>
      <c r="D660" s="834" t="s">
        <v>3340</v>
      </c>
      <c r="E660" s="835" t="s">
        <v>2221</v>
      </c>
      <c r="F660" s="833" t="s">
        <v>2197</v>
      </c>
      <c r="G660" s="833" t="s">
        <v>2256</v>
      </c>
      <c r="H660" s="833" t="s">
        <v>625</v>
      </c>
      <c r="I660" s="833" t="s">
        <v>1760</v>
      </c>
      <c r="J660" s="833" t="s">
        <v>848</v>
      </c>
      <c r="K660" s="833" t="s">
        <v>1761</v>
      </c>
      <c r="L660" s="836">
        <v>2309.36</v>
      </c>
      <c r="M660" s="836">
        <v>2309.36</v>
      </c>
      <c r="N660" s="833">
        <v>1</v>
      </c>
      <c r="O660" s="837">
        <v>0.5</v>
      </c>
      <c r="P660" s="836">
        <v>2309.36</v>
      </c>
      <c r="Q660" s="838">
        <v>1</v>
      </c>
      <c r="R660" s="833">
        <v>1</v>
      </c>
      <c r="S660" s="838">
        <v>1</v>
      </c>
      <c r="T660" s="837">
        <v>0.5</v>
      </c>
      <c r="U660" s="839">
        <v>1</v>
      </c>
    </row>
    <row r="661" spans="1:21" ht="14.45" customHeight="1" x14ac:dyDescent="0.2">
      <c r="A661" s="832">
        <v>50</v>
      </c>
      <c r="B661" s="833" t="s">
        <v>2196</v>
      </c>
      <c r="C661" s="833" t="s">
        <v>2202</v>
      </c>
      <c r="D661" s="834" t="s">
        <v>3340</v>
      </c>
      <c r="E661" s="835" t="s">
        <v>2221</v>
      </c>
      <c r="F661" s="833" t="s">
        <v>2197</v>
      </c>
      <c r="G661" s="833" t="s">
        <v>2256</v>
      </c>
      <c r="H661" s="833" t="s">
        <v>625</v>
      </c>
      <c r="I661" s="833" t="s">
        <v>2287</v>
      </c>
      <c r="J661" s="833" t="s">
        <v>848</v>
      </c>
      <c r="K661" s="833" t="s">
        <v>2288</v>
      </c>
      <c r="L661" s="836">
        <v>1847.49</v>
      </c>
      <c r="M661" s="836">
        <v>1847.49</v>
      </c>
      <c r="N661" s="833">
        <v>1</v>
      </c>
      <c r="O661" s="837">
        <v>0.5</v>
      </c>
      <c r="P661" s="836">
        <v>1847.49</v>
      </c>
      <c r="Q661" s="838">
        <v>1</v>
      </c>
      <c r="R661" s="833">
        <v>1</v>
      </c>
      <c r="S661" s="838">
        <v>1</v>
      </c>
      <c r="T661" s="837">
        <v>0.5</v>
      </c>
      <c r="U661" s="839">
        <v>1</v>
      </c>
    </row>
    <row r="662" spans="1:21" ht="14.45" customHeight="1" x14ac:dyDescent="0.2">
      <c r="A662" s="832">
        <v>50</v>
      </c>
      <c r="B662" s="833" t="s">
        <v>2196</v>
      </c>
      <c r="C662" s="833" t="s">
        <v>2202</v>
      </c>
      <c r="D662" s="834" t="s">
        <v>3340</v>
      </c>
      <c r="E662" s="835" t="s">
        <v>2221</v>
      </c>
      <c r="F662" s="833" t="s">
        <v>2197</v>
      </c>
      <c r="G662" s="833" t="s">
        <v>2256</v>
      </c>
      <c r="H662" s="833" t="s">
        <v>625</v>
      </c>
      <c r="I662" s="833" t="s">
        <v>1768</v>
      </c>
      <c r="J662" s="833" t="s">
        <v>842</v>
      </c>
      <c r="K662" s="833" t="s">
        <v>1769</v>
      </c>
      <c r="L662" s="836">
        <v>1154.68</v>
      </c>
      <c r="M662" s="836">
        <v>1154.68</v>
      </c>
      <c r="N662" s="833">
        <v>1</v>
      </c>
      <c r="O662" s="837">
        <v>0.5</v>
      </c>
      <c r="P662" s="836"/>
      <c r="Q662" s="838">
        <v>0</v>
      </c>
      <c r="R662" s="833"/>
      <c r="S662" s="838">
        <v>0</v>
      </c>
      <c r="T662" s="837"/>
      <c r="U662" s="839">
        <v>0</v>
      </c>
    </row>
    <row r="663" spans="1:21" ht="14.45" customHeight="1" x14ac:dyDescent="0.2">
      <c r="A663" s="832">
        <v>50</v>
      </c>
      <c r="B663" s="833" t="s">
        <v>2196</v>
      </c>
      <c r="C663" s="833" t="s">
        <v>2202</v>
      </c>
      <c r="D663" s="834" t="s">
        <v>3340</v>
      </c>
      <c r="E663" s="835" t="s">
        <v>2221</v>
      </c>
      <c r="F663" s="833" t="s">
        <v>2197</v>
      </c>
      <c r="G663" s="833" t="s">
        <v>3124</v>
      </c>
      <c r="H663" s="833" t="s">
        <v>587</v>
      </c>
      <c r="I663" s="833" t="s">
        <v>3125</v>
      </c>
      <c r="J663" s="833" t="s">
        <v>3126</v>
      </c>
      <c r="K663" s="833" t="s">
        <v>2695</v>
      </c>
      <c r="L663" s="836">
        <v>174.59</v>
      </c>
      <c r="M663" s="836">
        <v>174.59</v>
      </c>
      <c r="N663" s="833">
        <v>1</v>
      </c>
      <c r="O663" s="837">
        <v>0.5</v>
      </c>
      <c r="P663" s="836"/>
      <c r="Q663" s="838">
        <v>0</v>
      </c>
      <c r="R663" s="833"/>
      <c r="S663" s="838">
        <v>0</v>
      </c>
      <c r="T663" s="837"/>
      <c r="U663" s="839">
        <v>0</v>
      </c>
    </row>
    <row r="664" spans="1:21" ht="14.45" customHeight="1" x14ac:dyDescent="0.2">
      <c r="A664" s="832">
        <v>50</v>
      </c>
      <c r="B664" s="833" t="s">
        <v>2196</v>
      </c>
      <c r="C664" s="833" t="s">
        <v>2202</v>
      </c>
      <c r="D664" s="834" t="s">
        <v>3340</v>
      </c>
      <c r="E664" s="835" t="s">
        <v>2221</v>
      </c>
      <c r="F664" s="833" t="s">
        <v>2197</v>
      </c>
      <c r="G664" s="833" t="s">
        <v>2236</v>
      </c>
      <c r="H664" s="833" t="s">
        <v>625</v>
      </c>
      <c r="I664" s="833" t="s">
        <v>1719</v>
      </c>
      <c r="J664" s="833" t="s">
        <v>1715</v>
      </c>
      <c r="K664" s="833" t="s">
        <v>1720</v>
      </c>
      <c r="L664" s="836">
        <v>32.25</v>
      </c>
      <c r="M664" s="836">
        <v>32.25</v>
      </c>
      <c r="N664" s="833">
        <v>1</v>
      </c>
      <c r="O664" s="837">
        <v>1</v>
      </c>
      <c r="P664" s="836">
        <v>32.25</v>
      </c>
      <c r="Q664" s="838">
        <v>1</v>
      </c>
      <c r="R664" s="833">
        <v>1</v>
      </c>
      <c r="S664" s="838">
        <v>1</v>
      </c>
      <c r="T664" s="837">
        <v>1</v>
      </c>
      <c r="U664" s="839">
        <v>1</v>
      </c>
    </row>
    <row r="665" spans="1:21" ht="14.45" customHeight="1" x14ac:dyDescent="0.2">
      <c r="A665" s="832">
        <v>50</v>
      </c>
      <c r="B665" s="833" t="s">
        <v>2196</v>
      </c>
      <c r="C665" s="833" t="s">
        <v>2202</v>
      </c>
      <c r="D665" s="834" t="s">
        <v>3340</v>
      </c>
      <c r="E665" s="835" t="s">
        <v>2221</v>
      </c>
      <c r="F665" s="833" t="s">
        <v>2197</v>
      </c>
      <c r="G665" s="833" t="s">
        <v>2242</v>
      </c>
      <c r="H665" s="833" t="s">
        <v>625</v>
      </c>
      <c r="I665" s="833" t="s">
        <v>2243</v>
      </c>
      <c r="J665" s="833" t="s">
        <v>1044</v>
      </c>
      <c r="K665" s="833" t="s">
        <v>1330</v>
      </c>
      <c r="L665" s="836">
        <v>47.7</v>
      </c>
      <c r="M665" s="836">
        <v>47.7</v>
      </c>
      <c r="N665" s="833">
        <v>1</v>
      </c>
      <c r="O665" s="837">
        <v>0.5</v>
      </c>
      <c r="P665" s="836"/>
      <c r="Q665" s="838">
        <v>0</v>
      </c>
      <c r="R665" s="833"/>
      <c r="S665" s="838">
        <v>0</v>
      </c>
      <c r="T665" s="837"/>
      <c r="U665" s="839">
        <v>0</v>
      </c>
    </row>
    <row r="666" spans="1:21" ht="14.45" customHeight="1" x14ac:dyDescent="0.2">
      <c r="A666" s="832">
        <v>50</v>
      </c>
      <c r="B666" s="833" t="s">
        <v>2196</v>
      </c>
      <c r="C666" s="833" t="s">
        <v>2202</v>
      </c>
      <c r="D666" s="834" t="s">
        <v>3340</v>
      </c>
      <c r="E666" s="835" t="s">
        <v>2221</v>
      </c>
      <c r="F666" s="833" t="s">
        <v>2197</v>
      </c>
      <c r="G666" s="833" t="s">
        <v>2234</v>
      </c>
      <c r="H666" s="833" t="s">
        <v>625</v>
      </c>
      <c r="I666" s="833" t="s">
        <v>1851</v>
      </c>
      <c r="J666" s="833" t="s">
        <v>1852</v>
      </c>
      <c r="K666" s="833" t="s">
        <v>1853</v>
      </c>
      <c r="L666" s="836">
        <v>10.34</v>
      </c>
      <c r="M666" s="836">
        <v>10.34</v>
      </c>
      <c r="N666" s="833">
        <v>1</v>
      </c>
      <c r="O666" s="837">
        <v>0.5</v>
      </c>
      <c r="P666" s="836"/>
      <c r="Q666" s="838">
        <v>0</v>
      </c>
      <c r="R666" s="833"/>
      <c r="S666" s="838">
        <v>0</v>
      </c>
      <c r="T666" s="837"/>
      <c r="U666" s="839">
        <v>0</v>
      </c>
    </row>
    <row r="667" spans="1:21" ht="14.45" customHeight="1" x14ac:dyDescent="0.2">
      <c r="A667" s="832">
        <v>50</v>
      </c>
      <c r="B667" s="833" t="s">
        <v>2196</v>
      </c>
      <c r="C667" s="833" t="s">
        <v>2202</v>
      </c>
      <c r="D667" s="834" t="s">
        <v>3340</v>
      </c>
      <c r="E667" s="835" t="s">
        <v>2221</v>
      </c>
      <c r="F667" s="833" t="s">
        <v>2197</v>
      </c>
      <c r="G667" s="833" t="s">
        <v>2234</v>
      </c>
      <c r="H667" s="833" t="s">
        <v>625</v>
      </c>
      <c r="I667" s="833" t="s">
        <v>1856</v>
      </c>
      <c r="J667" s="833" t="s">
        <v>1852</v>
      </c>
      <c r="K667" s="833" t="s">
        <v>1857</v>
      </c>
      <c r="L667" s="836">
        <v>47.7</v>
      </c>
      <c r="M667" s="836">
        <v>95.4</v>
      </c>
      <c r="N667" s="833">
        <v>2</v>
      </c>
      <c r="O667" s="837">
        <v>1</v>
      </c>
      <c r="P667" s="836">
        <v>47.7</v>
      </c>
      <c r="Q667" s="838">
        <v>0.5</v>
      </c>
      <c r="R667" s="833">
        <v>1</v>
      </c>
      <c r="S667" s="838">
        <v>0.5</v>
      </c>
      <c r="T667" s="837">
        <v>0.5</v>
      </c>
      <c r="U667" s="839">
        <v>0.5</v>
      </c>
    </row>
    <row r="668" spans="1:21" ht="14.45" customHeight="1" x14ac:dyDescent="0.2">
      <c r="A668" s="832">
        <v>50</v>
      </c>
      <c r="B668" s="833" t="s">
        <v>2196</v>
      </c>
      <c r="C668" s="833" t="s">
        <v>2202</v>
      </c>
      <c r="D668" s="834" t="s">
        <v>3340</v>
      </c>
      <c r="E668" s="835" t="s">
        <v>2221</v>
      </c>
      <c r="F668" s="833" t="s">
        <v>2197</v>
      </c>
      <c r="G668" s="833" t="s">
        <v>2488</v>
      </c>
      <c r="H668" s="833" t="s">
        <v>587</v>
      </c>
      <c r="I668" s="833" t="s">
        <v>2489</v>
      </c>
      <c r="J668" s="833" t="s">
        <v>2490</v>
      </c>
      <c r="K668" s="833" t="s">
        <v>2491</v>
      </c>
      <c r="L668" s="836">
        <v>6167.15</v>
      </c>
      <c r="M668" s="836">
        <v>6167.15</v>
      </c>
      <c r="N668" s="833">
        <v>1</v>
      </c>
      <c r="O668" s="837">
        <v>1</v>
      </c>
      <c r="P668" s="836"/>
      <c r="Q668" s="838">
        <v>0</v>
      </c>
      <c r="R668" s="833"/>
      <c r="S668" s="838">
        <v>0</v>
      </c>
      <c r="T668" s="837"/>
      <c r="U668" s="839">
        <v>0</v>
      </c>
    </row>
    <row r="669" spans="1:21" ht="14.45" customHeight="1" x14ac:dyDescent="0.2">
      <c r="A669" s="832">
        <v>50</v>
      </c>
      <c r="B669" s="833" t="s">
        <v>2196</v>
      </c>
      <c r="C669" s="833" t="s">
        <v>2202</v>
      </c>
      <c r="D669" s="834" t="s">
        <v>3340</v>
      </c>
      <c r="E669" s="835" t="s">
        <v>2221</v>
      </c>
      <c r="F669" s="833" t="s">
        <v>2197</v>
      </c>
      <c r="G669" s="833" t="s">
        <v>2492</v>
      </c>
      <c r="H669" s="833" t="s">
        <v>625</v>
      </c>
      <c r="I669" s="833" t="s">
        <v>2493</v>
      </c>
      <c r="J669" s="833" t="s">
        <v>1902</v>
      </c>
      <c r="K669" s="833" t="s">
        <v>2239</v>
      </c>
      <c r="L669" s="836">
        <v>220.53</v>
      </c>
      <c r="M669" s="836">
        <v>220.53</v>
      </c>
      <c r="N669" s="833">
        <v>1</v>
      </c>
      <c r="O669" s="837">
        <v>0.5</v>
      </c>
      <c r="P669" s="836"/>
      <c r="Q669" s="838">
        <v>0</v>
      </c>
      <c r="R669" s="833"/>
      <c r="S669" s="838">
        <v>0</v>
      </c>
      <c r="T669" s="837"/>
      <c r="U669" s="839">
        <v>0</v>
      </c>
    </row>
    <row r="670" spans="1:21" ht="14.45" customHeight="1" x14ac:dyDescent="0.2">
      <c r="A670" s="832">
        <v>50</v>
      </c>
      <c r="B670" s="833" t="s">
        <v>2196</v>
      </c>
      <c r="C670" s="833" t="s">
        <v>2202</v>
      </c>
      <c r="D670" s="834" t="s">
        <v>3340</v>
      </c>
      <c r="E670" s="835" t="s">
        <v>2221</v>
      </c>
      <c r="F670" s="833" t="s">
        <v>2197</v>
      </c>
      <c r="G670" s="833" t="s">
        <v>2293</v>
      </c>
      <c r="H670" s="833" t="s">
        <v>587</v>
      </c>
      <c r="I670" s="833" t="s">
        <v>2294</v>
      </c>
      <c r="J670" s="833" t="s">
        <v>1083</v>
      </c>
      <c r="K670" s="833" t="s">
        <v>2295</v>
      </c>
      <c r="L670" s="836">
        <v>128.69999999999999</v>
      </c>
      <c r="M670" s="836">
        <v>128.69999999999999</v>
      </c>
      <c r="N670" s="833">
        <v>1</v>
      </c>
      <c r="O670" s="837">
        <v>0.5</v>
      </c>
      <c r="P670" s="836"/>
      <c r="Q670" s="838">
        <v>0</v>
      </c>
      <c r="R670" s="833"/>
      <c r="S670" s="838">
        <v>0</v>
      </c>
      <c r="T670" s="837"/>
      <c r="U670" s="839">
        <v>0</v>
      </c>
    </row>
    <row r="671" spans="1:21" ht="14.45" customHeight="1" x14ac:dyDescent="0.2">
      <c r="A671" s="832">
        <v>50</v>
      </c>
      <c r="B671" s="833" t="s">
        <v>2196</v>
      </c>
      <c r="C671" s="833" t="s">
        <v>2202</v>
      </c>
      <c r="D671" s="834" t="s">
        <v>3340</v>
      </c>
      <c r="E671" s="835" t="s">
        <v>2221</v>
      </c>
      <c r="F671" s="833" t="s">
        <v>2197</v>
      </c>
      <c r="G671" s="833" t="s">
        <v>2293</v>
      </c>
      <c r="H671" s="833" t="s">
        <v>587</v>
      </c>
      <c r="I671" s="833" t="s">
        <v>3150</v>
      </c>
      <c r="J671" s="833" t="s">
        <v>1083</v>
      </c>
      <c r="K671" s="833" t="s">
        <v>3151</v>
      </c>
      <c r="L671" s="836">
        <v>64.349999999999994</v>
      </c>
      <c r="M671" s="836">
        <v>193.04999999999998</v>
      </c>
      <c r="N671" s="833">
        <v>3</v>
      </c>
      <c r="O671" s="837">
        <v>1.5</v>
      </c>
      <c r="P671" s="836">
        <v>64.349999999999994</v>
      </c>
      <c r="Q671" s="838">
        <v>0.33333333333333331</v>
      </c>
      <c r="R671" s="833">
        <v>1</v>
      </c>
      <c r="S671" s="838">
        <v>0.33333333333333331</v>
      </c>
      <c r="T671" s="837">
        <v>0.5</v>
      </c>
      <c r="U671" s="839">
        <v>0.33333333333333331</v>
      </c>
    </row>
    <row r="672" spans="1:21" ht="14.45" customHeight="1" x14ac:dyDescent="0.2">
      <c r="A672" s="832">
        <v>50</v>
      </c>
      <c r="B672" s="833" t="s">
        <v>2196</v>
      </c>
      <c r="C672" s="833" t="s">
        <v>2202</v>
      </c>
      <c r="D672" s="834" t="s">
        <v>3340</v>
      </c>
      <c r="E672" s="835" t="s">
        <v>2221</v>
      </c>
      <c r="F672" s="833" t="s">
        <v>2197</v>
      </c>
      <c r="G672" s="833" t="s">
        <v>2244</v>
      </c>
      <c r="H672" s="833" t="s">
        <v>587</v>
      </c>
      <c r="I672" s="833" t="s">
        <v>2245</v>
      </c>
      <c r="J672" s="833" t="s">
        <v>1154</v>
      </c>
      <c r="K672" s="833" t="s">
        <v>2246</v>
      </c>
      <c r="L672" s="836">
        <v>42.08</v>
      </c>
      <c r="M672" s="836">
        <v>42.08</v>
      </c>
      <c r="N672" s="833">
        <v>1</v>
      </c>
      <c r="O672" s="837">
        <v>0.5</v>
      </c>
      <c r="P672" s="836"/>
      <c r="Q672" s="838">
        <v>0</v>
      </c>
      <c r="R672" s="833"/>
      <c r="S672" s="838">
        <v>0</v>
      </c>
      <c r="T672" s="837"/>
      <c r="U672" s="839">
        <v>0</v>
      </c>
    </row>
    <row r="673" spans="1:21" ht="14.45" customHeight="1" x14ac:dyDescent="0.2">
      <c r="A673" s="832">
        <v>50</v>
      </c>
      <c r="B673" s="833" t="s">
        <v>2196</v>
      </c>
      <c r="C673" s="833" t="s">
        <v>2202</v>
      </c>
      <c r="D673" s="834" t="s">
        <v>3340</v>
      </c>
      <c r="E673" s="835" t="s">
        <v>2221</v>
      </c>
      <c r="F673" s="833" t="s">
        <v>2197</v>
      </c>
      <c r="G673" s="833" t="s">
        <v>2259</v>
      </c>
      <c r="H673" s="833" t="s">
        <v>587</v>
      </c>
      <c r="I673" s="833" t="s">
        <v>2730</v>
      </c>
      <c r="J673" s="833" t="s">
        <v>1281</v>
      </c>
      <c r="K673" s="833" t="s">
        <v>2261</v>
      </c>
      <c r="L673" s="836">
        <v>42.54</v>
      </c>
      <c r="M673" s="836">
        <v>42.54</v>
      </c>
      <c r="N673" s="833">
        <v>1</v>
      </c>
      <c r="O673" s="837">
        <v>0.5</v>
      </c>
      <c r="P673" s="836">
        <v>42.54</v>
      </c>
      <c r="Q673" s="838">
        <v>1</v>
      </c>
      <c r="R673" s="833">
        <v>1</v>
      </c>
      <c r="S673" s="838">
        <v>1</v>
      </c>
      <c r="T673" s="837">
        <v>0.5</v>
      </c>
      <c r="U673" s="839">
        <v>1</v>
      </c>
    </row>
    <row r="674" spans="1:21" ht="14.45" customHeight="1" x14ac:dyDescent="0.2">
      <c r="A674" s="832">
        <v>50</v>
      </c>
      <c r="B674" s="833" t="s">
        <v>2196</v>
      </c>
      <c r="C674" s="833" t="s">
        <v>2202</v>
      </c>
      <c r="D674" s="834" t="s">
        <v>3340</v>
      </c>
      <c r="E674" s="835" t="s">
        <v>2221</v>
      </c>
      <c r="F674" s="833" t="s">
        <v>2197</v>
      </c>
      <c r="G674" s="833" t="s">
        <v>2296</v>
      </c>
      <c r="H674" s="833" t="s">
        <v>587</v>
      </c>
      <c r="I674" s="833" t="s">
        <v>3152</v>
      </c>
      <c r="J674" s="833" t="s">
        <v>828</v>
      </c>
      <c r="K674" s="833" t="s">
        <v>829</v>
      </c>
      <c r="L674" s="836">
        <v>50.89</v>
      </c>
      <c r="M674" s="836">
        <v>50.89</v>
      </c>
      <c r="N674" s="833">
        <v>1</v>
      </c>
      <c r="O674" s="837">
        <v>0.5</v>
      </c>
      <c r="P674" s="836">
        <v>50.89</v>
      </c>
      <c r="Q674" s="838">
        <v>1</v>
      </c>
      <c r="R674" s="833">
        <v>1</v>
      </c>
      <c r="S674" s="838">
        <v>1</v>
      </c>
      <c r="T674" s="837">
        <v>0.5</v>
      </c>
      <c r="U674" s="839">
        <v>1</v>
      </c>
    </row>
    <row r="675" spans="1:21" ht="14.45" customHeight="1" x14ac:dyDescent="0.2">
      <c r="A675" s="832">
        <v>50</v>
      </c>
      <c r="B675" s="833" t="s">
        <v>2196</v>
      </c>
      <c r="C675" s="833" t="s">
        <v>2202</v>
      </c>
      <c r="D675" s="834" t="s">
        <v>3340</v>
      </c>
      <c r="E675" s="835" t="s">
        <v>2221</v>
      </c>
      <c r="F675" s="833" t="s">
        <v>2197</v>
      </c>
      <c r="G675" s="833" t="s">
        <v>2598</v>
      </c>
      <c r="H675" s="833" t="s">
        <v>587</v>
      </c>
      <c r="I675" s="833" t="s">
        <v>2599</v>
      </c>
      <c r="J675" s="833" t="s">
        <v>2600</v>
      </c>
      <c r="K675" s="833" t="s">
        <v>2601</v>
      </c>
      <c r="L675" s="836">
        <v>93.43</v>
      </c>
      <c r="M675" s="836">
        <v>93.43</v>
      </c>
      <c r="N675" s="833">
        <v>1</v>
      </c>
      <c r="O675" s="837">
        <v>0.5</v>
      </c>
      <c r="P675" s="836"/>
      <c r="Q675" s="838">
        <v>0</v>
      </c>
      <c r="R675" s="833"/>
      <c r="S675" s="838">
        <v>0</v>
      </c>
      <c r="T675" s="837"/>
      <c r="U675" s="839">
        <v>0</v>
      </c>
    </row>
    <row r="676" spans="1:21" ht="14.45" customHeight="1" x14ac:dyDescent="0.2">
      <c r="A676" s="832">
        <v>50</v>
      </c>
      <c r="B676" s="833" t="s">
        <v>2196</v>
      </c>
      <c r="C676" s="833" t="s">
        <v>2202</v>
      </c>
      <c r="D676" s="834" t="s">
        <v>3340</v>
      </c>
      <c r="E676" s="835" t="s">
        <v>2221</v>
      </c>
      <c r="F676" s="833" t="s">
        <v>2197</v>
      </c>
      <c r="G676" s="833" t="s">
        <v>2511</v>
      </c>
      <c r="H676" s="833" t="s">
        <v>587</v>
      </c>
      <c r="I676" s="833" t="s">
        <v>3153</v>
      </c>
      <c r="J676" s="833" t="s">
        <v>1577</v>
      </c>
      <c r="K676" s="833" t="s">
        <v>3154</v>
      </c>
      <c r="L676" s="836">
        <v>61.97</v>
      </c>
      <c r="M676" s="836">
        <v>61.97</v>
      </c>
      <c r="N676" s="833">
        <v>1</v>
      </c>
      <c r="O676" s="837">
        <v>1</v>
      </c>
      <c r="P676" s="836">
        <v>61.97</v>
      </c>
      <c r="Q676" s="838">
        <v>1</v>
      </c>
      <c r="R676" s="833">
        <v>1</v>
      </c>
      <c r="S676" s="838">
        <v>1</v>
      </c>
      <c r="T676" s="837">
        <v>1</v>
      </c>
      <c r="U676" s="839">
        <v>1</v>
      </c>
    </row>
    <row r="677" spans="1:21" ht="14.45" customHeight="1" x14ac:dyDescent="0.2">
      <c r="A677" s="832">
        <v>50</v>
      </c>
      <c r="B677" s="833" t="s">
        <v>2196</v>
      </c>
      <c r="C677" s="833" t="s">
        <v>2202</v>
      </c>
      <c r="D677" s="834" t="s">
        <v>3340</v>
      </c>
      <c r="E677" s="835" t="s">
        <v>2221</v>
      </c>
      <c r="F677" s="833" t="s">
        <v>2197</v>
      </c>
      <c r="G677" s="833" t="s">
        <v>1163</v>
      </c>
      <c r="H677" s="833" t="s">
        <v>625</v>
      </c>
      <c r="I677" s="833" t="s">
        <v>1751</v>
      </c>
      <c r="J677" s="833" t="s">
        <v>1752</v>
      </c>
      <c r="K677" s="833" t="s">
        <v>1753</v>
      </c>
      <c r="L677" s="836">
        <v>184.74</v>
      </c>
      <c r="M677" s="836">
        <v>554.22</v>
      </c>
      <c r="N677" s="833">
        <v>3</v>
      </c>
      <c r="O677" s="837">
        <v>1.5</v>
      </c>
      <c r="P677" s="836">
        <v>184.74</v>
      </c>
      <c r="Q677" s="838">
        <v>0.33333333333333331</v>
      </c>
      <c r="R677" s="833">
        <v>1</v>
      </c>
      <c r="S677" s="838">
        <v>0.33333333333333331</v>
      </c>
      <c r="T677" s="837">
        <v>0.5</v>
      </c>
      <c r="U677" s="839">
        <v>0.33333333333333331</v>
      </c>
    </row>
    <row r="678" spans="1:21" ht="14.45" customHeight="1" x14ac:dyDescent="0.2">
      <c r="A678" s="832">
        <v>50</v>
      </c>
      <c r="B678" s="833" t="s">
        <v>2196</v>
      </c>
      <c r="C678" s="833" t="s">
        <v>2202</v>
      </c>
      <c r="D678" s="834" t="s">
        <v>3340</v>
      </c>
      <c r="E678" s="835" t="s">
        <v>2221</v>
      </c>
      <c r="F678" s="833" t="s">
        <v>2197</v>
      </c>
      <c r="G678" s="833" t="s">
        <v>3155</v>
      </c>
      <c r="H678" s="833" t="s">
        <v>587</v>
      </c>
      <c r="I678" s="833" t="s">
        <v>3156</v>
      </c>
      <c r="J678" s="833" t="s">
        <v>3157</v>
      </c>
      <c r="K678" s="833" t="s">
        <v>3158</v>
      </c>
      <c r="L678" s="836">
        <v>55.54</v>
      </c>
      <c r="M678" s="836">
        <v>55.54</v>
      </c>
      <c r="N678" s="833">
        <v>1</v>
      </c>
      <c r="O678" s="837">
        <v>0.5</v>
      </c>
      <c r="P678" s="836"/>
      <c r="Q678" s="838">
        <v>0</v>
      </c>
      <c r="R678" s="833"/>
      <c r="S678" s="838">
        <v>0</v>
      </c>
      <c r="T678" s="837"/>
      <c r="U678" s="839">
        <v>0</v>
      </c>
    </row>
    <row r="679" spans="1:21" ht="14.45" customHeight="1" x14ac:dyDescent="0.2">
      <c r="A679" s="832">
        <v>50</v>
      </c>
      <c r="B679" s="833" t="s">
        <v>2196</v>
      </c>
      <c r="C679" s="833" t="s">
        <v>2202</v>
      </c>
      <c r="D679" s="834" t="s">
        <v>3340</v>
      </c>
      <c r="E679" s="835" t="s">
        <v>2221</v>
      </c>
      <c r="F679" s="833" t="s">
        <v>2197</v>
      </c>
      <c r="G679" s="833" t="s">
        <v>2530</v>
      </c>
      <c r="H679" s="833" t="s">
        <v>625</v>
      </c>
      <c r="I679" s="833" t="s">
        <v>2055</v>
      </c>
      <c r="J679" s="833" t="s">
        <v>2056</v>
      </c>
      <c r="K679" s="833" t="s">
        <v>2057</v>
      </c>
      <c r="L679" s="836">
        <v>1179.5</v>
      </c>
      <c r="M679" s="836">
        <v>1179.5</v>
      </c>
      <c r="N679" s="833">
        <v>1</v>
      </c>
      <c r="O679" s="837">
        <v>0.5</v>
      </c>
      <c r="P679" s="836">
        <v>1179.5</v>
      </c>
      <c r="Q679" s="838">
        <v>1</v>
      </c>
      <c r="R679" s="833">
        <v>1</v>
      </c>
      <c r="S679" s="838">
        <v>1</v>
      </c>
      <c r="T679" s="837">
        <v>0.5</v>
      </c>
      <c r="U679" s="839">
        <v>1</v>
      </c>
    </row>
    <row r="680" spans="1:21" ht="14.45" customHeight="1" x14ac:dyDescent="0.2">
      <c r="A680" s="832">
        <v>50</v>
      </c>
      <c r="B680" s="833" t="s">
        <v>2196</v>
      </c>
      <c r="C680" s="833" t="s">
        <v>2202</v>
      </c>
      <c r="D680" s="834" t="s">
        <v>3340</v>
      </c>
      <c r="E680" s="835" t="s">
        <v>2221</v>
      </c>
      <c r="F680" s="833" t="s">
        <v>2197</v>
      </c>
      <c r="G680" s="833" t="s">
        <v>2262</v>
      </c>
      <c r="H680" s="833" t="s">
        <v>625</v>
      </c>
      <c r="I680" s="833" t="s">
        <v>1933</v>
      </c>
      <c r="J680" s="833" t="s">
        <v>1207</v>
      </c>
      <c r="K680" s="833" t="s">
        <v>1934</v>
      </c>
      <c r="L680" s="836">
        <v>154.36000000000001</v>
      </c>
      <c r="M680" s="836">
        <v>154.36000000000001</v>
      </c>
      <c r="N680" s="833">
        <v>1</v>
      </c>
      <c r="O680" s="837">
        <v>1</v>
      </c>
      <c r="P680" s="836"/>
      <c r="Q680" s="838">
        <v>0</v>
      </c>
      <c r="R680" s="833"/>
      <c r="S680" s="838">
        <v>0</v>
      </c>
      <c r="T680" s="837"/>
      <c r="U680" s="839">
        <v>0</v>
      </c>
    </row>
    <row r="681" spans="1:21" ht="14.45" customHeight="1" x14ac:dyDescent="0.2">
      <c r="A681" s="832">
        <v>50</v>
      </c>
      <c r="B681" s="833" t="s">
        <v>2196</v>
      </c>
      <c r="C681" s="833" t="s">
        <v>2202</v>
      </c>
      <c r="D681" s="834" t="s">
        <v>3340</v>
      </c>
      <c r="E681" s="835" t="s">
        <v>2221</v>
      </c>
      <c r="F681" s="833" t="s">
        <v>2197</v>
      </c>
      <c r="G681" s="833" t="s">
        <v>2543</v>
      </c>
      <c r="H681" s="833" t="s">
        <v>587</v>
      </c>
      <c r="I681" s="833" t="s">
        <v>2544</v>
      </c>
      <c r="J681" s="833" t="s">
        <v>970</v>
      </c>
      <c r="K681" s="833" t="s">
        <v>971</v>
      </c>
      <c r="L681" s="836">
        <v>107.27</v>
      </c>
      <c r="M681" s="836">
        <v>107.27</v>
      </c>
      <c r="N681" s="833">
        <v>1</v>
      </c>
      <c r="O681" s="837">
        <v>1</v>
      </c>
      <c r="P681" s="836">
        <v>107.27</v>
      </c>
      <c r="Q681" s="838">
        <v>1</v>
      </c>
      <c r="R681" s="833">
        <v>1</v>
      </c>
      <c r="S681" s="838">
        <v>1</v>
      </c>
      <c r="T681" s="837">
        <v>1</v>
      </c>
      <c r="U681" s="839">
        <v>1</v>
      </c>
    </row>
    <row r="682" spans="1:21" ht="14.45" customHeight="1" x14ac:dyDescent="0.2">
      <c r="A682" s="832">
        <v>50</v>
      </c>
      <c r="B682" s="833" t="s">
        <v>2196</v>
      </c>
      <c r="C682" s="833" t="s">
        <v>2202</v>
      </c>
      <c r="D682" s="834" t="s">
        <v>3340</v>
      </c>
      <c r="E682" s="835" t="s">
        <v>2222</v>
      </c>
      <c r="F682" s="833" t="s">
        <v>2197</v>
      </c>
      <c r="G682" s="833" t="s">
        <v>2615</v>
      </c>
      <c r="H682" s="833" t="s">
        <v>587</v>
      </c>
      <c r="I682" s="833" t="s">
        <v>2616</v>
      </c>
      <c r="J682" s="833" t="s">
        <v>2617</v>
      </c>
      <c r="K682" s="833" t="s">
        <v>2062</v>
      </c>
      <c r="L682" s="836">
        <v>0</v>
      </c>
      <c r="M682" s="836">
        <v>0</v>
      </c>
      <c r="N682" s="833">
        <v>1</v>
      </c>
      <c r="O682" s="837">
        <v>0.5</v>
      </c>
      <c r="P682" s="836"/>
      <c r="Q682" s="838"/>
      <c r="R682" s="833"/>
      <c r="S682" s="838">
        <v>0</v>
      </c>
      <c r="T682" s="837"/>
      <c r="U682" s="839">
        <v>0</v>
      </c>
    </row>
    <row r="683" spans="1:21" ht="14.45" customHeight="1" x14ac:dyDescent="0.2">
      <c r="A683" s="832">
        <v>50</v>
      </c>
      <c r="B683" s="833" t="s">
        <v>2196</v>
      </c>
      <c r="C683" s="833" t="s">
        <v>2202</v>
      </c>
      <c r="D683" s="834" t="s">
        <v>3340</v>
      </c>
      <c r="E683" s="835" t="s">
        <v>2222</v>
      </c>
      <c r="F683" s="833" t="s">
        <v>2197</v>
      </c>
      <c r="G683" s="833" t="s">
        <v>2235</v>
      </c>
      <c r="H683" s="833" t="s">
        <v>625</v>
      </c>
      <c r="I683" s="833" t="s">
        <v>1787</v>
      </c>
      <c r="J683" s="833" t="s">
        <v>751</v>
      </c>
      <c r="K683" s="833" t="s">
        <v>1788</v>
      </c>
      <c r="L683" s="836">
        <v>80.010000000000005</v>
      </c>
      <c r="M683" s="836">
        <v>160.02000000000001</v>
      </c>
      <c r="N683" s="833">
        <v>2</v>
      </c>
      <c r="O683" s="837">
        <v>1.5</v>
      </c>
      <c r="P683" s="836"/>
      <c r="Q683" s="838">
        <v>0</v>
      </c>
      <c r="R683" s="833"/>
      <c r="S683" s="838">
        <v>0</v>
      </c>
      <c r="T683" s="837"/>
      <c r="U683" s="839">
        <v>0</v>
      </c>
    </row>
    <row r="684" spans="1:21" ht="14.45" customHeight="1" x14ac:dyDescent="0.2">
      <c r="A684" s="832">
        <v>50</v>
      </c>
      <c r="B684" s="833" t="s">
        <v>2196</v>
      </c>
      <c r="C684" s="833" t="s">
        <v>2202</v>
      </c>
      <c r="D684" s="834" t="s">
        <v>3340</v>
      </c>
      <c r="E684" s="835" t="s">
        <v>2222</v>
      </c>
      <c r="F684" s="833" t="s">
        <v>2197</v>
      </c>
      <c r="G684" s="833" t="s">
        <v>2235</v>
      </c>
      <c r="H684" s="833" t="s">
        <v>625</v>
      </c>
      <c r="I684" s="833" t="s">
        <v>1789</v>
      </c>
      <c r="J684" s="833" t="s">
        <v>751</v>
      </c>
      <c r="K684" s="833" t="s">
        <v>1790</v>
      </c>
      <c r="L684" s="836">
        <v>160.03</v>
      </c>
      <c r="M684" s="836">
        <v>800.15000000000009</v>
      </c>
      <c r="N684" s="833">
        <v>5</v>
      </c>
      <c r="O684" s="837">
        <v>3</v>
      </c>
      <c r="P684" s="836">
        <v>320.06</v>
      </c>
      <c r="Q684" s="838">
        <v>0.39999999999999997</v>
      </c>
      <c r="R684" s="833">
        <v>2</v>
      </c>
      <c r="S684" s="838">
        <v>0.4</v>
      </c>
      <c r="T684" s="837">
        <v>1.5</v>
      </c>
      <c r="U684" s="839">
        <v>0.5</v>
      </c>
    </row>
    <row r="685" spans="1:21" ht="14.45" customHeight="1" x14ac:dyDescent="0.2">
      <c r="A685" s="832">
        <v>50</v>
      </c>
      <c r="B685" s="833" t="s">
        <v>2196</v>
      </c>
      <c r="C685" s="833" t="s">
        <v>2202</v>
      </c>
      <c r="D685" s="834" t="s">
        <v>3340</v>
      </c>
      <c r="E685" s="835" t="s">
        <v>2222</v>
      </c>
      <c r="F685" s="833" t="s">
        <v>2197</v>
      </c>
      <c r="G685" s="833" t="s">
        <v>2257</v>
      </c>
      <c r="H685" s="833" t="s">
        <v>587</v>
      </c>
      <c r="I685" s="833" t="s">
        <v>3159</v>
      </c>
      <c r="J685" s="833" t="s">
        <v>2626</v>
      </c>
      <c r="K685" s="833" t="s">
        <v>2453</v>
      </c>
      <c r="L685" s="836">
        <v>207.27</v>
      </c>
      <c r="M685" s="836">
        <v>207.27</v>
      </c>
      <c r="N685" s="833">
        <v>1</v>
      </c>
      <c r="O685" s="837">
        <v>1</v>
      </c>
      <c r="P685" s="836">
        <v>207.27</v>
      </c>
      <c r="Q685" s="838">
        <v>1</v>
      </c>
      <c r="R685" s="833">
        <v>1</v>
      </c>
      <c r="S685" s="838">
        <v>1</v>
      </c>
      <c r="T685" s="837">
        <v>1</v>
      </c>
      <c r="U685" s="839">
        <v>1</v>
      </c>
    </row>
    <row r="686" spans="1:21" ht="14.45" customHeight="1" x14ac:dyDescent="0.2">
      <c r="A686" s="832">
        <v>50</v>
      </c>
      <c r="B686" s="833" t="s">
        <v>2196</v>
      </c>
      <c r="C686" s="833" t="s">
        <v>2202</v>
      </c>
      <c r="D686" s="834" t="s">
        <v>3340</v>
      </c>
      <c r="E686" s="835" t="s">
        <v>2222</v>
      </c>
      <c r="F686" s="833" t="s">
        <v>2197</v>
      </c>
      <c r="G686" s="833" t="s">
        <v>2257</v>
      </c>
      <c r="H686" s="833" t="s">
        <v>625</v>
      </c>
      <c r="I686" s="833" t="s">
        <v>1832</v>
      </c>
      <c r="J686" s="833" t="s">
        <v>1833</v>
      </c>
      <c r="K686" s="833" t="s">
        <v>1834</v>
      </c>
      <c r="L686" s="836">
        <v>93.27</v>
      </c>
      <c r="M686" s="836">
        <v>186.54</v>
      </c>
      <c r="N686" s="833">
        <v>2</v>
      </c>
      <c r="O686" s="837">
        <v>2</v>
      </c>
      <c r="P686" s="836">
        <v>93.27</v>
      </c>
      <c r="Q686" s="838">
        <v>0.5</v>
      </c>
      <c r="R686" s="833">
        <v>1</v>
      </c>
      <c r="S686" s="838">
        <v>0.5</v>
      </c>
      <c r="T686" s="837">
        <v>1</v>
      </c>
      <c r="U686" s="839">
        <v>0.5</v>
      </c>
    </row>
    <row r="687" spans="1:21" ht="14.45" customHeight="1" x14ac:dyDescent="0.2">
      <c r="A687" s="832">
        <v>50</v>
      </c>
      <c r="B687" s="833" t="s">
        <v>2196</v>
      </c>
      <c r="C687" s="833" t="s">
        <v>2202</v>
      </c>
      <c r="D687" s="834" t="s">
        <v>3340</v>
      </c>
      <c r="E687" s="835" t="s">
        <v>2222</v>
      </c>
      <c r="F687" s="833" t="s">
        <v>2197</v>
      </c>
      <c r="G687" s="833" t="s">
        <v>2257</v>
      </c>
      <c r="H687" s="833" t="s">
        <v>587</v>
      </c>
      <c r="I687" s="833" t="s">
        <v>3160</v>
      </c>
      <c r="J687" s="833" t="s">
        <v>3161</v>
      </c>
      <c r="K687" s="833" t="s">
        <v>2453</v>
      </c>
      <c r="L687" s="836">
        <v>207.27</v>
      </c>
      <c r="M687" s="836">
        <v>207.27</v>
      </c>
      <c r="N687" s="833">
        <v>1</v>
      </c>
      <c r="O687" s="837">
        <v>0.5</v>
      </c>
      <c r="P687" s="836">
        <v>207.27</v>
      </c>
      <c r="Q687" s="838">
        <v>1</v>
      </c>
      <c r="R687" s="833">
        <v>1</v>
      </c>
      <c r="S687" s="838">
        <v>1</v>
      </c>
      <c r="T687" s="837">
        <v>0.5</v>
      </c>
      <c r="U687" s="839">
        <v>1</v>
      </c>
    </row>
    <row r="688" spans="1:21" ht="14.45" customHeight="1" x14ac:dyDescent="0.2">
      <c r="A688" s="832">
        <v>50</v>
      </c>
      <c r="B688" s="833" t="s">
        <v>2196</v>
      </c>
      <c r="C688" s="833" t="s">
        <v>2202</v>
      </c>
      <c r="D688" s="834" t="s">
        <v>3340</v>
      </c>
      <c r="E688" s="835" t="s">
        <v>2222</v>
      </c>
      <c r="F688" s="833" t="s">
        <v>2197</v>
      </c>
      <c r="G688" s="833" t="s">
        <v>2237</v>
      </c>
      <c r="H688" s="833" t="s">
        <v>625</v>
      </c>
      <c r="I688" s="833" t="s">
        <v>1888</v>
      </c>
      <c r="J688" s="833" t="s">
        <v>1889</v>
      </c>
      <c r="K688" s="833" t="s">
        <v>1890</v>
      </c>
      <c r="L688" s="836">
        <v>278.63</v>
      </c>
      <c r="M688" s="836">
        <v>278.63</v>
      </c>
      <c r="N688" s="833">
        <v>1</v>
      </c>
      <c r="O688" s="837">
        <v>0.5</v>
      </c>
      <c r="P688" s="836">
        <v>278.63</v>
      </c>
      <c r="Q688" s="838">
        <v>1</v>
      </c>
      <c r="R688" s="833">
        <v>1</v>
      </c>
      <c r="S688" s="838">
        <v>1</v>
      </c>
      <c r="T688" s="837">
        <v>0.5</v>
      </c>
      <c r="U688" s="839">
        <v>1</v>
      </c>
    </row>
    <row r="689" spans="1:21" ht="14.45" customHeight="1" x14ac:dyDescent="0.2">
      <c r="A689" s="832">
        <v>50</v>
      </c>
      <c r="B689" s="833" t="s">
        <v>2196</v>
      </c>
      <c r="C689" s="833" t="s">
        <v>2202</v>
      </c>
      <c r="D689" s="834" t="s">
        <v>3340</v>
      </c>
      <c r="E689" s="835" t="s">
        <v>2222</v>
      </c>
      <c r="F689" s="833" t="s">
        <v>2197</v>
      </c>
      <c r="G689" s="833" t="s">
        <v>2237</v>
      </c>
      <c r="H689" s="833" t="s">
        <v>625</v>
      </c>
      <c r="I689" s="833" t="s">
        <v>1891</v>
      </c>
      <c r="J689" s="833" t="s">
        <v>1892</v>
      </c>
      <c r="K689" s="833" t="s">
        <v>1893</v>
      </c>
      <c r="L689" s="836">
        <v>430.05</v>
      </c>
      <c r="M689" s="836">
        <v>860.1</v>
      </c>
      <c r="N689" s="833">
        <v>2</v>
      </c>
      <c r="O689" s="837">
        <v>1</v>
      </c>
      <c r="P689" s="836">
        <v>430.05</v>
      </c>
      <c r="Q689" s="838">
        <v>0.5</v>
      </c>
      <c r="R689" s="833">
        <v>1</v>
      </c>
      <c r="S689" s="838">
        <v>0.5</v>
      </c>
      <c r="T689" s="837">
        <v>0.5</v>
      </c>
      <c r="U689" s="839">
        <v>0.5</v>
      </c>
    </row>
    <row r="690" spans="1:21" ht="14.45" customHeight="1" x14ac:dyDescent="0.2">
      <c r="A690" s="832">
        <v>50</v>
      </c>
      <c r="B690" s="833" t="s">
        <v>2196</v>
      </c>
      <c r="C690" s="833" t="s">
        <v>2202</v>
      </c>
      <c r="D690" s="834" t="s">
        <v>3340</v>
      </c>
      <c r="E690" s="835" t="s">
        <v>2222</v>
      </c>
      <c r="F690" s="833" t="s">
        <v>2197</v>
      </c>
      <c r="G690" s="833" t="s">
        <v>2237</v>
      </c>
      <c r="H690" s="833" t="s">
        <v>587</v>
      </c>
      <c r="I690" s="833" t="s">
        <v>3162</v>
      </c>
      <c r="J690" s="833" t="s">
        <v>2635</v>
      </c>
      <c r="K690" s="833" t="s">
        <v>732</v>
      </c>
      <c r="L690" s="836">
        <v>93.18</v>
      </c>
      <c r="M690" s="836">
        <v>93.18</v>
      </c>
      <c r="N690" s="833">
        <v>1</v>
      </c>
      <c r="O690" s="837">
        <v>1</v>
      </c>
      <c r="P690" s="836">
        <v>93.18</v>
      </c>
      <c r="Q690" s="838">
        <v>1</v>
      </c>
      <c r="R690" s="833">
        <v>1</v>
      </c>
      <c r="S690" s="838">
        <v>1</v>
      </c>
      <c r="T690" s="837">
        <v>1</v>
      </c>
      <c r="U690" s="839">
        <v>1</v>
      </c>
    </row>
    <row r="691" spans="1:21" ht="14.45" customHeight="1" x14ac:dyDescent="0.2">
      <c r="A691" s="832">
        <v>50</v>
      </c>
      <c r="B691" s="833" t="s">
        <v>2196</v>
      </c>
      <c r="C691" s="833" t="s">
        <v>2202</v>
      </c>
      <c r="D691" s="834" t="s">
        <v>3340</v>
      </c>
      <c r="E691" s="835" t="s">
        <v>2222</v>
      </c>
      <c r="F691" s="833" t="s">
        <v>2197</v>
      </c>
      <c r="G691" s="833" t="s">
        <v>2237</v>
      </c>
      <c r="H691" s="833" t="s">
        <v>587</v>
      </c>
      <c r="I691" s="833" t="s">
        <v>3163</v>
      </c>
      <c r="J691" s="833" t="s">
        <v>2635</v>
      </c>
      <c r="K691" s="833" t="s">
        <v>732</v>
      </c>
      <c r="L691" s="836">
        <v>93.18</v>
      </c>
      <c r="M691" s="836">
        <v>279.54000000000002</v>
      </c>
      <c r="N691" s="833">
        <v>3</v>
      </c>
      <c r="O691" s="837">
        <v>0.5</v>
      </c>
      <c r="P691" s="836">
        <v>279.54000000000002</v>
      </c>
      <c r="Q691" s="838">
        <v>1</v>
      </c>
      <c r="R691" s="833">
        <v>3</v>
      </c>
      <c r="S691" s="838">
        <v>1</v>
      </c>
      <c r="T691" s="837">
        <v>0.5</v>
      </c>
      <c r="U691" s="839">
        <v>1</v>
      </c>
    </row>
    <row r="692" spans="1:21" ht="14.45" customHeight="1" x14ac:dyDescent="0.2">
      <c r="A692" s="832">
        <v>50</v>
      </c>
      <c r="B692" s="833" t="s">
        <v>2196</v>
      </c>
      <c r="C692" s="833" t="s">
        <v>2202</v>
      </c>
      <c r="D692" s="834" t="s">
        <v>3340</v>
      </c>
      <c r="E692" s="835" t="s">
        <v>2222</v>
      </c>
      <c r="F692" s="833" t="s">
        <v>2197</v>
      </c>
      <c r="G692" s="833" t="s">
        <v>2240</v>
      </c>
      <c r="H692" s="833" t="s">
        <v>625</v>
      </c>
      <c r="I692" s="833" t="s">
        <v>1818</v>
      </c>
      <c r="J692" s="833" t="s">
        <v>1819</v>
      </c>
      <c r="K692" s="833" t="s">
        <v>1820</v>
      </c>
      <c r="L692" s="836">
        <v>229.38</v>
      </c>
      <c r="M692" s="836">
        <v>458.76</v>
      </c>
      <c r="N692" s="833">
        <v>2</v>
      </c>
      <c r="O692" s="837">
        <v>1</v>
      </c>
      <c r="P692" s="836">
        <v>458.76</v>
      </c>
      <c r="Q692" s="838">
        <v>1</v>
      </c>
      <c r="R692" s="833">
        <v>2</v>
      </c>
      <c r="S692" s="838">
        <v>1</v>
      </c>
      <c r="T692" s="837">
        <v>1</v>
      </c>
      <c r="U692" s="839">
        <v>1</v>
      </c>
    </row>
    <row r="693" spans="1:21" ht="14.45" customHeight="1" x14ac:dyDescent="0.2">
      <c r="A693" s="832">
        <v>50</v>
      </c>
      <c r="B693" s="833" t="s">
        <v>2196</v>
      </c>
      <c r="C693" s="833" t="s">
        <v>2202</v>
      </c>
      <c r="D693" s="834" t="s">
        <v>3340</v>
      </c>
      <c r="E693" s="835" t="s">
        <v>2222</v>
      </c>
      <c r="F693" s="833" t="s">
        <v>2197</v>
      </c>
      <c r="G693" s="833" t="s">
        <v>2224</v>
      </c>
      <c r="H693" s="833" t="s">
        <v>587</v>
      </c>
      <c r="I693" s="833" t="s">
        <v>2818</v>
      </c>
      <c r="J693" s="833" t="s">
        <v>2233</v>
      </c>
      <c r="K693" s="833" t="s">
        <v>2067</v>
      </c>
      <c r="L693" s="836">
        <v>210.66</v>
      </c>
      <c r="M693" s="836">
        <v>210.66</v>
      </c>
      <c r="N693" s="833">
        <v>1</v>
      </c>
      <c r="O693" s="837">
        <v>0.5</v>
      </c>
      <c r="P693" s="836">
        <v>210.66</v>
      </c>
      <c r="Q693" s="838">
        <v>1</v>
      </c>
      <c r="R693" s="833">
        <v>1</v>
      </c>
      <c r="S693" s="838">
        <v>1</v>
      </c>
      <c r="T693" s="837">
        <v>0.5</v>
      </c>
      <c r="U693" s="839">
        <v>1</v>
      </c>
    </row>
    <row r="694" spans="1:21" ht="14.45" customHeight="1" x14ac:dyDescent="0.2">
      <c r="A694" s="832">
        <v>50</v>
      </c>
      <c r="B694" s="833" t="s">
        <v>2196</v>
      </c>
      <c r="C694" s="833" t="s">
        <v>2202</v>
      </c>
      <c r="D694" s="834" t="s">
        <v>3340</v>
      </c>
      <c r="E694" s="835" t="s">
        <v>2222</v>
      </c>
      <c r="F694" s="833" t="s">
        <v>2197</v>
      </c>
      <c r="G694" s="833" t="s">
        <v>2224</v>
      </c>
      <c r="H694" s="833" t="s">
        <v>587</v>
      </c>
      <c r="I694" s="833" t="s">
        <v>1822</v>
      </c>
      <c r="J694" s="833" t="s">
        <v>1823</v>
      </c>
      <c r="K694" s="833" t="s">
        <v>696</v>
      </c>
      <c r="L694" s="836">
        <v>17.559999999999999</v>
      </c>
      <c r="M694" s="836">
        <v>193.15999999999997</v>
      </c>
      <c r="N694" s="833">
        <v>11</v>
      </c>
      <c r="O694" s="837">
        <v>4.5</v>
      </c>
      <c r="P694" s="836">
        <v>122.91999999999999</v>
      </c>
      <c r="Q694" s="838">
        <v>0.63636363636363635</v>
      </c>
      <c r="R694" s="833">
        <v>7</v>
      </c>
      <c r="S694" s="838">
        <v>0.63636363636363635</v>
      </c>
      <c r="T694" s="837">
        <v>3</v>
      </c>
      <c r="U694" s="839">
        <v>0.66666666666666663</v>
      </c>
    </row>
    <row r="695" spans="1:21" ht="14.45" customHeight="1" x14ac:dyDescent="0.2">
      <c r="A695" s="832">
        <v>50</v>
      </c>
      <c r="B695" s="833" t="s">
        <v>2196</v>
      </c>
      <c r="C695" s="833" t="s">
        <v>2202</v>
      </c>
      <c r="D695" s="834" t="s">
        <v>3340</v>
      </c>
      <c r="E695" s="835" t="s">
        <v>2222</v>
      </c>
      <c r="F695" s="833" t="s">
        <v>2197</v>
      </c>
      <c r="G695" s="833" t="s">
        <v>2224</v>
      </c>
      <c r="H695" s="833" t="s">
        <v>587</v>
      </c>
      <c r="I695" s="833" t="s">
        <v>2327</v>
      </c>
      <c r="J695" s="833" t="s">
        <v>2328</v>
      </c>
      <c r="K695" s="833" t="s">
        <v>1330</v>
      </c>
      <c r="L695" s="836">
        <v>35.11</v>
      </c>
      <c r="M695" s="836">
        <v>105.33</v>
      </c>
      <c r="N695" s="833">
        <v>3</v>
      </c>
      <c r="O695" s="837">
        <v>1</v>
      </c>
      <c r="P695" s="836"/>
      <c r="Q695" s="838">
        <v>0</v>
      </c>
      <c r="R695" s="833"/>
      <c r="S695" s="838">
        <v>0</v>
      </c>
      <c r="T695" s="837"/>
      <c r="U695" s="839">
        <v>0</v>
      </c>
    </row>
    <row r="696" spans="1:21" ht="14.45" customHeight="1" x14ac:dyDescent="0.2">
      <c r="A696" s="832">
        <v>50</v>
      </c>
      <c r="B696" s="833" t="s">
        <v>2196</v>
      </c>
      <c r="C696" s="833" t="s">
        <v>2202</v>
      </c>
      <c r="D696" s="834" t="s">
        <v>3340</v>
      </c>
      <c r="E696" s="835" t="s">
        <v>2222</v>
      </c>
      <c r="F696" s="833" t="s">
        <v>2197</v>
      </c>
      <c r="G696" s="833" t="s">
        <v>2329</v>
      </c>
      <c r="H696" s="833" t="s">
        <v>587</v>
      </c>
      <c r="I696" s="833" t="s">
        <v>2330</v>
      </c>
      <c r="J696" s="833" t="s">
        <v>2331</v>
      </c>
      <c r="K696" s="833" t="s">
        <v>957</v>
      </c>
      <c r="L696" s="836">
        <v>0</v>
      </c>
      <c r="M696" s="836">
        <v>0</v>
      </c>
      <c r="N696" s="833">
        <v>1</v>
      </c>
      <c r="O696" s="837">
        <v>0.5</v>
      </c>
      <c r="P696" s="836">
        <v>0</v>
      </c>
      <c r="Q696" s="838"/>
      <c r="R696" s="833">
        <v>1</v>
      </c>
      <c r="S696" s="838">
        <v>1</v>
      </c>
      <c r="T696" s="837">
        <v>0.5</v>
      </c>
      <c r="U696" s="839">
        <v>1</v>
      </c>
    </row>
    <row r="697" spans="1:21" ht="14.45" customHeight="1" x14ac:dyDescent="0.2">
      <c r="A697" s="832">
        <v>50</v>
      </c>
      <c r="B697" s="833" t="s">
        <v>2196</v>
      </c>
      <c r="C697" s="833" t="s">
        <v>2202</v>
      </c>
      <c r="D697" s="834" t="s">
        <v>3340</v>
      </c>
      <c r="E697" s="835" t="s">
        <v>2222</v>
      </c>
      <c r="F697" s="833" t="s">
        <v>2197</v>
      </c>
      <c r="G697" s="833" t="s">
        <v>2268</v>
      </c>
      <c r="H697" s="833" t="s">
        <v>587</v>
      </c>
      <c r="I697" s="833" t="s">
        <v>2573</v>
      </c>
      <c r="J697" s="833" t="s">
        <v>2270</v>
      </c>
      <c r="K697" s="833" t="s">
        <v>1234</v>
      </c>
      <c r="L697" s="836">
        <v>78.33</v>
      </c>
      <c r="M697" s="836">
        <v>156.66</v>
      </c>
      <c r="N697" s="833">
        <v>2</v>
      </c>
      <c r="O697" s="837">
        <v>1.5</v>
      </c>
      <c r="P697" s="836">
        <v>78.33</v>
      </c>
      <c r="Q697" s="838">
        <v>0.5</v>
      </c>
      <c r="R697" s="833">
        <v>1</v>
      </c>
      <c r="S697" s="838">
        <v>0.5</v>
      </c>
      <c r="T697" s="837">
        <v>0.5</v>
      </c>
      <c r="U697" s="839">
        <v>0.33333333333333331</v>
      </c>
    </row>
    <row r="698" spans="1:21" ht="14.45" customHeight="1" x14ac:dyDescent="0.2">
      <c r="A698" s="832">
        <v>50</v>
      </c>
      <c r="B698" s="833" t="s">
        <v>2196</v>
      </c>
      <c r="C698" s="833" t="s">
        <v>2202</v>
      </c>
      <c r="D698" s="834" t="s">
        <v>3340</v>
      </c>
      <c r="E698" s="835" t="s">
        <v>2222</v>
      </c>
      <c r="F698" s="833" t="s">
        <v>2197</v>
      </c>
      <c r="G698" s="833" t="s">
        <v>2826</v>
      </c>
      <c r="H698" s="833" t="s">
        <v>625</v>
      </c>
      <c r="I698" s="833" t="s">
        <v>2827</v>
      </c>
      <c r="J698" s="833" t="s">
        <v>731</v>
      </c>
      <c r="K698" s="833" t="s">
        <v>732</v>
      </c>
      <c r="L698" s="836">
        <v>132</v>
      </c>
      <c r="M698" s="836">
        <v>132</v>
      </c>
      <c r="N698" s="833">
        <v>1</v>
      </c>
      <c r="O698" s="837">
        <v>0.5</v>
      </c>
      <c r="P698" s="836">
        <v>132</v>
      </c>
      <c r="Q698" s="838">
        <v>1</v>
      </c>
      <c r="R698" s="833">
        <v>1</v>
      </c>
      <c r="S698" s="838">
        <v>1</v>
      </c>
      <c r="T698" s="837">
        <v>0.5</v>
      </c>
      <c r="U698" s="839">
        <v>1</v>
      </c>
    </row>
    <row r="699" spans="1:21" ht="14.45" customHeight="1" x14ac:dyDescent="0.2">
      <c r="A699" s="832">
        <v>50</v>
      </c>
      <c r="B699" s="833" t="s">
        <v>2196</v>
      </c>
      <c r="C699" s="833" t="s">
        <v>2202</v>
      </c>
      <c r="D699" s="834" t="s">
        <v>3340</v>
      </c>
      <c r="E699" s="835" t="s">
        <v>2222</v>
      </c>
      <c r="F699" s="833" t="s">
        <v>2197</v>
      </c>
      <c r="G699" s="833" t="s">
        <v>2338</v>
      </c>
      <c r="H699" s="833" t="s">
        <v>587</v>
      </c>
      <c r="I699" s="833" t="s">
        <v>2339</v>
      </c>
      <c r="J699" s="833" t="s">
        <v>2340</v>
      </c>
      <c r="K699" s="833" t="s">
        <v>2341</v>
      </c>
      <c r="L699" s="836">
        <v>1891.17</v>
      </c>
      <c r="M699" s="836">
        <v>5673.51</v>
      </c>
      <c r="N699" s="833">
        <v>3</v>
      </c>
      <c r="O699" s="837">
        <v>1</v>
      </c>
      <c r="P699" s="836"/>
      <c r="Q699" s="838">
        <v>0</v>
      </c>
      <c r="R699" s="833"/>
      <c r="S699" s="838">
        <v>0</v>
      </c>
      <c r="T699" s="837"/>
      <c r="U699" s="839">
        <v>0</v>
      </c>
    </row>
    <row r="700" spans="1:21" ht="14.45" customHeight="1" x14ac:dyDescent="0.2">
      <c r="A700" s="832">
        <v>50</v>
      </c>
      <c r="B700" s="833" t="s">
        <v>2196</v>
      </c>
      <c r="C700" s="833" t="s">
        <v>2202</v>
      </c>
      <c r="D700" s="834" t="s">
        <v>3340</v>
      </c>
      <c r="E700" s="835" t="s">
        <v>2222</v>
      </c>
      <c r="F700" s="833" t="s">
        <v>2197</v>
      </c>
      <c r="G700" s="833" t="s">
        <v>2338</v>
      </c>
      <c r="H700" s="833" t="s">
        <v>587</v>
      </c>
      <c r="I700" s="833" t="s">
        <v>2342</v>
      </c>
      <c r="J700" s="833" t="s">
        <v>2340</v>
      </c>
      <c r="K700" s="833" t="s">
        <v>2343</v>
      </c>
      <c r="L700" s="836">
        <v>2026.32</v>
      </c>
      <c r="M700" s="836">
        <v>14184.24</v>
      </c>
      <c r="N700" s="833">
        <v>7</v>
      </c>
      <c r="O700" s="837">
        <v>2.5</v>
      </c>
      <c r="P700" s="836">
        <v>6078.96</v>
      </c>
      <c r="Q700" s="838">
        <v>0.4285714285714286</v>
      </c>
      <c r="R700" s="833">
        <v>3</v>
      </c>
      <c r="S700" s="838">
        <v>0.42857142857142855</v>
      </c>
      <c r="T700" s="837">
        <v>0.5</v>
      </c>
      <c r="U700" s="839">
        <v>0.2</v>
      </c>
    </row>
    <row r="701" spans="1:21" ht="14.45" customHeight="1" x14ac:dyDescent="0.2">
      <c r="A701" s="832">
        <v>50</v>
      </c>
      <c r="B701" s="833" t="s">
        <v>2196</v>
      </c>
      <c r="C701" s="833" t="s">
        <v>2202</v>
      </c>
      <c r="D701" s="834" t="s">
        <v>3340</v>
      </c>
      <c r="E701" s="835" t="s">
        <v>2222</v>
      </c>
      <c r="F701" s="833" t="s">
        <v>2197</v>
      </c>
      <c r="G701" s="833" t="s">
        <v>2344</v>
      </c>
      <c r="H701" s="833" t="s">
        <v>587</v>
      </c>
      <c r="I701" s="833" t="s">
        <v>3164</v>
      </c>
      <c r="J701" s="833" t="s">
        <v>2346</v>
      </c>
      <c r="K701" s="833" t="s">
        <v>3165</v>
      </c>
      <c r="L701" s="836">
        <v>88.16</v>
      </c>
      <c r="M701" s="836">
        <v>176.32</v>
      </c>
      <c r="N701" s="833">
        <v>2</v>
      </c>
      <c r="O701" s="837">
        <v>2</v>
      </c>
      <c r="P701" s="836">
        <v>176.32</v>
      </c>
      <c r="Q701" s="838">
        <v>1</v>
      </c>
      <c r="R701" s="833">
        <v>2</v>
      </c>
      <c r="S701" s="838">
        <v>1</v>
      </c>
      <c r="T701" s="837">
        <v>2</v>
      </c>
      <c r="U701" s="839">
        <v>1</v>
      </c>
    </row>
    <row r="702" spans="1:21" ht="14.45" customHeight="1" x14ac:dyDescent="0.2">
      <c r="A702" s="832">
        <v>50</v>
      </c>
      <c r="B702" s="833" t="s">
        <v>2196</v>
      </c>
      <c r="C702" s="833" t="s">
        <v>2202</v>
      </c>
      <c r="D702" s="834" t="s">
        <v>3340</v>
      </c>
      <c r="E702" s="835" t="s">
        <v>2222</v>
      </c>
      <c r="F702" s="833" t="s">
        <v>2197</v>
      </c>
      <c r="G702" s="833" t="s">
        <v>3166</v>
      </c>
      <c r="H702" s="833" t="s">
        <v>587</v>
      </c>
      <c r="I702" s="833" t="s">
        <v>3167</v>
      </c>
      <c r="J702" s="833" t="s">
        <v>1433</v>
      </c>
      <c r="K702" s="833" t="s">
        <v>1434</v>
      </c>
      <c r="L702" s="836">
        <v>42.05</v>
      </c>
      <c r="M702" s="836">
        <v>42.05</v>
      </c>
      <c r="N702" s="833">
        <v>1</v>
      </c>
      <c r="O702" s="837">
        <v>0.5</v>
      </c>
      <c r="P702" s="836"/>
      <c r="Q702" s="838">
        <v>0</v>
      </c>
      <c r="R702" s="833"/>
      <c r="S702" s="838">
        <v>0</v>
      </c>
      <c r="T702" s="837"/>
      <c r="U702" s="839">
        <v>0</v>
      </c>
    </row>
    <row r="703" spans="1:21" ht="14.45" customHeight="1" x14ac:dyDescent="0.2">
      <c r="A703" s="832">
        <v>50</v>
      </c>
      <c r="B703" s="833" t="s">
        <v>2196</v>
      </c>
      <c r="C703" s="833" t="s">
        <v>2202</v>
      </c>
      <c r="D703" s="834" t="s">
        <v>3340</v>
      </c>
      <c r="E703" s="835" t="s">
        <v>2222</v>
      </c>
      <c r="F703" s="833" t="s">
        <v>2197</v>
      </c>
      <c r="G703" s="833" t="s">
        <v>3166</v>
      </c>
      <c r="H703" s="833" t="s">
        <v>587</v>
      </c>
      <c r="I703" s="833" t="s">
        <v>3168</v>
      </c>
      <c r="J703" s="833" t="s">
        <v>1433</v>
      </c>
      <c r="K703" s="833" t="s">
        <v>1435</v>
      </c>
      <c r="L703" s="836">
        <v>42.05</v>
      </c>
      <c r="M703" s="836">
        <v>42.05</v>
      </c>
      <c r="N703" s="833">
        <v>1</v>
      </c>
      <c r="O703" s="837">
        <v>0.5</v>
      </c>
      <c r="P703" s="836"/>
      <c r="Q703" s="838">
        <v>0</v>
      </c>
      <c r="R703" s="833"/>
      <c r="S703" s="838">
        <v>0</v>
      </c>
      <c r="T703" s="837"/>
      <c r="U703" s="839">
        <v>0</v>
      </c>
    </row>
    <row r="704" spans="1:21" ht="14.45" customHeight="1" x14ac:dyDescent="0.2">
      <c r="A704" s="832">
        <v>50</v>
      </c>
      <c r="B704" s="833" t="s">
        <v>2196</v>
      </c>
      <c r="C704" s="833" t="s">
        <v>2202</v>
      </c>
      <c r="D704" s="834" t="s">
        <v>3340</v>
      </c>
      <c r="E704" s="835" t="s">
        <v>2222</v>
      </c>
      <c r="F704" s="833" t="s">
        <v>2197</v>
      </c>
      <c r="G704" s="833" t="s">
        <v>2361</v>
      </c>
      <c r="H704" s="833" t="s">
        <v>587</v>
      </c>
      <c r="I704" s="833" t="s">
        <v>2838</v>
      </c>
      <c r="J704" s="833" t="s">
        <v>763</v>
      </c>
      <c r="K704" s="833" t="s">
        <v>2839</v>
      </c>
      <c r="L704" s="836">
        <v>273.33</v>
      </c>
      <c r="M704" s="836">
        <v>546.66</v>
      </c>
      <c r="N704" s="833">
        <v>2</v>
      </c>
      <c r="O704" s="837">
        <v>1.5</v>
      </c>
      <c r="P704" s="836">
        <v>273.33</v>
      </c>
      <c r="Q704" s="838">
        <v>0.5</v>
      </c>
      <c r="R704" s="833">
        <v>1</v>
      </c>
      <c r="S704" s="838">
        <v>0.5</v>
      </c>
      <c r="T704" s="837">
        <v>0.5</v>
      </c>
      <c r="U704" s="839">
        <v>0.33333333333333331</v>
      </c>
    </row>
    <row r="705" spans="1:21" ht="14.45" customHeight="1" x14ac:dyDescent="0.2">
      <c r="A705" s="832">
        <v>50</v>
      </c>
      <c r="B705" s="833" t="s">
        <v>2196</v>
      </c>
      <c r="C705" s="833" t="s">
        <v>2202</v>
      </c>
      <c r="D705" s="834" t="s">
        <v>3340</v>
      </c>
      <c r="E705" s="835" t="s">
        <v>2222</v>
      </c>
      <c r="F705" s="833" t="s">
        <v>2197</v>
      </c>
      <c r="G705" s="833" t="s">
        <v>2849</v>
      </c>
      <c r="H705" s="833" t="s">
        <v>587</v>
      </c>
      <c r="I705" s="833" t="s">
        <v>3169</v>
      </c>
      <c r="J705" s="833" t="s">
        <v>3170</v>
      </c>
      <c r="K705" s="833" t="s">
        <v>2041</v>
      </c>
      <c r="L705" s="836">
        <v>63.11</v>
      </c>
      <c r="M705" s="836">
        <v>378.65999999999997</v>
      </c>
      <c r="N705" s="833">
        <v>6</v>
      </c>
      <c r="O705" s="837">
        <v>2</v>
      </c>
      <c r="P705" s="836">
        <v>378.65999999999997</v>
      </c>
      <c r="Q705" s="838">
        <v>1</v>
      </c>
      <c r="R705" s="833">
        <v>6</v>
      </c>
      <c r="S705" s="838">
        <v>1</v>
      </c>
      <c r="T705" s="837">
        <v>2</v>
      </c>
      <c r="U705" s="839">
        <v>1</v>
      </c>
    </row>
    <row r="706" spans="1:21" ht="14.45" customHeight="1" x14ac:dyDescent="0.2">
      <c r="A706" s="832">
        <v>50</v>
      </c>
      <c r="B706" s="833" t="s">
        <v>2196</v>
      </c>
      <c r="C706" s="833" t="s">
        <v>2202</v>
      </c>
      <c r="D706" s="834" t="s">
        <v>3340</v>
      </c>
      <c r="E706" s="835" t="s">
        <v>2222</v>
      </c>
      <c r="F706" s="833" t="s">
        <v>2197</v>
      </c>
      <c r="G706" s="833" t="s">
        <v>2849</v>
      </c>
      <c r="H706" s="833" t="s">
        <v>587</v>
      </c>
      <c r="I706" s="833" t="s">
        <v>2850</v>
      </c>
      <c r="J706" s="833" t="s">
        <v>2851</v>
      </c>
      <c r="K706" s="833" t="s">
        <v>2041</v>
      </c>
      <c r="L706" s="836">
        <v>63.11</v>
      </c>
      <c r="M706" s="836">
        <v>378.65999999999997</v>
      </c>
      <c r="N706" s="833">
        <v>6</v>
      </c>
      <c r="O706" s="837">
        <v>1.5</v>
      </c>
      <c r="P706" s="836">
        <v>189.32999999999998</v>
      </c>
      <c r="Q706" s="838">
        <v>0.5</v>
      </c>
      <c r="R706" s="833">
        <v>3</v>
      </c>
      <c r="S706" s="838">
        <v>0.5</v>
      </c>
      <c r="T706" s="837">
        <v>0.5</v>
      </c>
      <c r="U706" s="839">
        <v>0.33333333333333331</v>
      </c>
    </row>
    <row r="707" spans="1:21" ht="14.45" customHeight="1" x14ac:dyDescent="0.2">
      <c r="A707" s="832">
        <v>50</v>
      </c>
      <c r="B707" s="833" t="s">
        <v>2196</v>
      </c>
      <c r="C707" s="833" t="s">
        <v>2202</v>
      </c>
      <c r="D707" s="834" t="s">
        <v>3340</v>
      </c>
      <c r="E707" s="835" t="s">
        <v>2222</v>
      </c>
      <c r="F707" s="833" t="s">
        <v>2197</v>
      </c>
      <c r="G707" s="833" t="s">
        <v>2368</v>
      </c>
      <c r="H707" s="833" t="s">
        <v>625</v>
      </c>
      <c r="I707" s="833" t="s">
        <v>3171</v>
      </c>
      <c r="J707" s="833" t="s">
        <v>2370</v>
      </c>
      <c r="K707" s="833" t="s">
        <v>2371</v>
      </c>
      <c r="L707" s="836">
        <v>556.04</v>
      </c>
      <c r="M707" s="836">
        <v>556.04</v>
      </c>
      <c r="N707" s="833">
        <v>1</v>
      </c>
      <c r="O707" s="837">
        <v>0.5</v>
      </c>
      <c r="P707" s="836"/>
      <c r="Q707" s="838">
        <v>0</v>
      </c>
      <c r="R707" s="833"/>
      <c r="S707" s="838">
        <v>0</v>
      </c>
      <c r="T707" s="837"/>
      <c r="U707" s="839">
        <v>0</v>
      </c>
    </row>
    <row r="708" spans="1:21" ht="14.45" customHeight="1" x14ac:dyDescent="0.2">
      <c r="A708" s="832">
        <v>50</v>
      </c>
      <c r="B708" s="833" t="s">
        <v>2196</v>
      </c>
      <c r="C708" s="833" t="s">
        <v>2202</v>
      </c>
      <c r="D708" s="834" t="s">
        <v>3340</v>
      </c>
      <c r="E708" s="835" t="s">
        <v>2222</v>
      </c>
      <c r="F708" s="833" t="s">
        <v>2197</v>
      </c>
      <c r="G708" s="833" t="s">
        <v>2372</v>
      </c>
      <c r="H708" s="833" t="s">
        <v>625</v>
      </c>
      <c r="I708" s="833" t="s">
        <v>1801</v>
      </c>
      <c r="J708" s="833" t="s">
        <v>851</v>
      </c>
      <c r="K708" s="833" t="s">
        <v>1802</v>
      </c>
      <c r="L708" s="836">
        <v>42.51</v>
      </c>
      <c r="M708" s="836">
        <v>127.53</v>
      </c>
      <c r="N708" s="833">
        <v>3</v>
      </c>
      <c r="O708" s="837">
        <v>1.5</v>
      </c>
      <c r="P708" s="836">
        <v>85.02</v>
      </c>
      <c r="Q708" s="838">
        <v>0.66666666666666663</v>
      </c>
      <c r="R708" s="833">
        <v>2</v>
      </c>
      <c r="S708" s="838">
        <v>0.66666666666666663</v>
      </c>
      <c r="T708" s="837">
        <v>1</v>
      </c>
      <c r="U708" s="839">
        <v>0.66666666666666663</v>
      </c>
    </row>
    <row r="709" spans="1:21" ht="14.45" customHeight="1" x14ac:dyDescent="0.2">
      <c r="A709" s="832">
        <v>50</v>
      </c>
      <c r="B709" s="833" t="s">
        <v>2196</v>
      </c>
      <c r="C709" s="833" t="s">
        <v>2202</v>
      </c>
      <c r="D709" s="834" t="s">
        <v>3340</v>
      </c>
      <c r="E709" s="835" t="s">
        <v>2222</v>
      </c>
      <c r="F709" s="833" t="s">
        <v>2197</v>
      </c>
      <c r="G709" s="833" t="s">
        <v>2372</v>
      </c>
      <c r="H709" s="833" t="s">
        <v>625</v>
      </c>
      <c r="I709" s="833" t="s">
        <v>1803</v>
      </c>
      <c r="J709" s="833" t="s">
        <v>851</v>
      </c>
      <c r="K709" s="833" t="s">
        <v>1804</v>
      </c>
      <c r="L709" s="836">
        <v>85.02</v>
      </c>
      <c r="M709" s="836">
        <v>85.02</v>
      </c>
      <c r="N709" s="833">
        <v>1</v>
      </c>
      <c r="O709" s="837">
        <v>0.5</v>
      </c>
      <c r="P709" s="836">
        <v>85.02</v>
      </c>
      <c r="Q709" s="838">
        <v>1</v>
      </c>
      <c r="R709" s="833">
        <v>1</v>
      </c>
      <c r="S709" s="838">
        <v>1</v>
      </c>
      <c r="T709" s="837">
        <v>0.5</v>
      </c>
      <c r="U709" s="839">
        <v>1</v>
      </c>
    </row>
    <row r="710" spans="1:21" ht="14.45" customHeight="1" x14ac:dyDescent="0.2">
      <c r="A710" s="832">
        <v>50</v>
      </c>
      <c r="B710" s="833" t="s">
        <v>2196</v>
      </c>
      <c r="C710" s="833" t="s">
        <v>2202</v>
      </c>
      <c r="D710" s="834" t="s">
        <v>3340</v>
      </c>
      <c r="E710" s="835" t="s">
        <v>2222</v>
      </c>
      <c r="F710" s="833" t="s">
        <v>2197</v>
      </c>
      <c r="G710" s="833" t="s">
        <v>2372</v>
      </c>
      <c r="H710" s="833" t="s">
        <v>587</v>
      </c>
      <c r="I710" s="833" t="s">
        <v>2574</v>
      </c>
      <c r="J710" s="833" t="s">
        <v>2575</v>
      </c>
      <c r="K710" s="833" t="s">
        <v>1802</v>
      </c>
      <c r="L710" s="836">
        <v>42.51</v>
      </c>
      <c r="M710" s="836">
        <v>255.05999999999997</v>
      </c>
      <c r="N710" s="833">
        <v>6</v>
      </c>
      <c r="O710" s="837">
        <v>3</v>
      </c>
      <c r="P710" s="836">
        <v>212.54999999999998</v>
      </c>
      <c r="Q710" s="838">
        <v>0.83333333333333337</v>
      </c>
      <c r="R710" s="833">
        <v>5</v>
      </c>
      <c r="S710" s="838">
        <v>0.83333333333333337</v>
      </c>
      <c r="T710" s="837">
        <v>2.5</v>
      </c>
      <c r="U710" s="839">
        <v>0.83333333333333337</v>
      </c>
    </row>
    <row r="711" spans="1:21" ht="14.45" customHeight="1" x14ac:dyDescent="0.2">
      <c r="A711" s="832">
        <v>50</v>
      </c>
      <c r="B711" s="833" t="s">
        <v>2196</v>
      </c>
      <c r="C711" s="833" t="s">
        <v>2202</v>
      </c>
      <c r="D711" s="834" t="s">
        <v>3340</v>
      </c>
      <c r="E711" s="835" t="s">
        <v>2222</v>
      </c>
      <c r="F711" s="833" t="s">
        <v>2197</v>
      </c>
      <c r="G711" s="833" t="s">
        <v>2376</v>
      </c>
      <c r="H711" s="833" t="s">
        <v>587</v>
      </c>
      <c r="I711" s="833" t="s">
        <v>2383</v>
      </c>
      <c r="J711" s="833" t="s">
        <v>2384</v>
      </c>
      <c r="K711" s="833" t="s">
        <v>2385</v>
      </c>
      <c r="L711" s="836">
        <v>84.39</v>
      </c>
      <c r="M711" s="836">
        <v>337.56</v>
      </c>
      <c r="N711" s="833">
        <v>4</v>
      </c>
      <c r="O711" s="837">
        <v>2</v>
      </c>
      <c r="P711" s="836"/>
      <c r="Q711" s="838">
        <v>0</v>
      </c>
      <c r="R711" s="833"/>
      <c r="S711" s="838">
        <v>0</v>
      </c>
      <c r="T711" s="837"/>
      <c r="U711" s="839">
        <v>0</v>
      </c>
    </row>
    <row r="712" spans="1:21" ht="14.45" customHeight="1" x14ac:dyDescent="0.2">
      <c r="A712" s="832">
        <v>50</v>
      </c>
      <c r="B712" s="833" t="s">
        <v>2196</v>
      </c>
      <c r="C712" s="833" t="s">
        <v>2202</v>
      </c>
      <c r="D712" s="834" t="s">
        <v>3340</v>
      </c>
      <c r="E712" s="835" t="s">
        <v>2222</v>
      </c>
      <c r="F712" s="833" t="s">
        <v>2197</v>
      </c>
      <c r="G712" s="833" t="s">
        <v>2280</v>
      </c>
      <c r="H712" s="833" t="s">
        <v>587</v>
      </c>
      <c r="I712" s="833" t="s">
        <v>2869</v>
      </c>
      <c r="J712" s="833" t="s">
        <v>2870</v>
      </c>
      <c r="K712" s="833" t="s">
        <v>2871</v>
      </c>
      <c r="L712" s="836">
        <v>0</v>
      </c>
      <c r="M712" s="836">
        <v>0</v>
      </c>
      <c r="N712" s="833">
        <v>1</v>
      </c>
      <c r="O712" s="837">
        <v>0.5</v>
      </c>
      <c r="P712" s="836">
        <v>0</v>
      </c>
      <c r="Q712" s="838"/>
      <c r="R712" s="833">
        <v>1</v>
      </c>
      <c r="S712" s="838">
        <v>1</v>
      </c>
      <c r="T712" s="837">
        <v>0.5</v>
      </c>
      <c r="U712" s="839">
        <v>1</v>
      </c>
    </row>
    <row r="713" spans="1:21" ht="14.45" customHeight="1" x14ac:dyDescent="0.2">
      <c r="A713" s="832">
        <v>50</v>
      </c>
      <c r="B713" s="833" t="s">
        <v>2196</v>
      </c>
      <c r="C713" s="833" t="s">
        <v>2202</v>
      </c>
      <c r="D713" s="834" t="s">
        <v>3340</v>
      </c>
      <c r="E713" s="835" t="s">
        <v>2222</v>
      </c>
      <c r="F713" s="833" t="s">
        <v>2197</v>
      </c>
      <c r="G713" s="833" t="s">
        <v>2667</v>
      </c>
      <c r="H713" s="833" t="s">
        <v>587</v>
      </c>
      <c r="I713" s="833" t="s">
        <v>2668</v>
      </c>
      <c r="J713" s="833" t="s">
        <v>1156</v>
      </c>
      <c r="K713" s="833" t="s">
        <v>2669</v>
      </c>
      <c r="L713" s="836">
        <v>94.7</v>
      </c>
      <c r="M713" s="836">
        <v>94.7</v>
      </c>
      <c r="N713" s="833">
        <v>1</v>
      </c>
      <c r="O713" s="837">
        <v>0.5</v>
      </c>
      <c r="P713" s="836"/>
      <c r="Q713" s="838">
        <v>0</v>
      </c>
      <c r="R713" s="833"/>
      <c r="S713" s="838">
        <v>0</v>
      </c>
      <c r="T713" s="837"/>
      <c r="U713" s="839">
        <v>0</v>
      </c>
    </row>
    <row r="714" spans="1:21" ht="14.45" customHeight="1" x14ac:dyDescent="0.2">
      <c r="A714" s="832">
        <v>50</v>
      </c>
      <c r="B714" s="833" t="s">
        <v>2196</v>
      </c>
      <c r="C714" s="833" t="s">
        <v>2202</v>
      </c>
      <c r="D714" s="834" t="s">
        <v>3340</v>
      </c>
      <c r="E714" s="835" t="s">
        <v>2222</v>
      </c>
      <c r="F714" s="833" t="s">
        <v>2197</v>
      </c>
      <c r="G714" s="833" t="s">
        <v>2284</v>
      </c>
      <c r="H714" s="833" t="s">
        <v>625</v>
      </c>
      <c r="I714" s="833" t="s">
        <v>1773</v>
      </c>
      <c r="J714" s="833" t="s">
        <v>1774</v>
      </c>
      <c r="K714" s="833" t="s">
        <v>1775</v>
      </c>
      <c r="L714" s="836">
        <v>93.43</v>
      </c>
      <c r="M714" s="836">
        <v>1121.1600000000001</v>
      </c>
      <c r="N714" s="833">
        <v>12</v>
      </c>
      <c r="O714" s="837">
        <v>4</v>
      </c>
      <c r="P714" s="836">
        <v>840.87000000000012</v>
      </c>
      <c r="Q714" s="838">
        <v>0.75</v>
      </c>
      <c r="R714" s="833">
        <v>9</v>
      </c>
      <c r="S714" s="838">
        <v>0.75</v>
      </c>
      <c r="T714" s="837">
        <v>3.5</v>
      </c>
      <c r="U714" s="839">
        <v>0.875</v>
      </c>
    </row>
    <row r="715" spans="1:21" ht="14.45" customHeight="1" x14ac:dyDescent="0.2">
      <c r="A715" s="832">
        <v>50</v>
      </c>
      <c r="B715" s="833" t="s">
        <v>2196</v>
      </c>
      <c r="C715" s="833" t="s">
        <v>2202</v>
      </c>
      <c r="D715" s="834" t="s">
        <v>3340</v>
      </c>
      <c r="E715" s="835" t="s">
        <v>2222</v>
      </c>
      <c r="F715" s="833" t="s">
        <v>2197</v>
      </c>
      <c r="G715" s="833" t="s">
        <v>2253</v>
      </c>
      <c r="H715" s="833" t="s">
        <v>587</v>
      </c>
      <c r="I715" s="833" t="s">
        <v>2254</v>
      </c>
      <c r="J715" s="833" t="s">
        <v>741</v>
      </c>
      <c r="K715" s="833" t="s">
        <v>2255</v>
      </c>
      <c r="L715" s="836">
        <v>577.88</v>
      </c>
      <c r="M715" s="836">
        <v>2889.4</v>
      </c>
      <c r="N715" s="833">
        <v>5</v>
      </c>
      <c r="O715" s="837">
        <v>2.5</v>
      </c>
      <c r="P715" s="836">
        <v>577.88</v>
      </c>
      <c r="Q715" s="838">
        <v>0.19999999999999998</v>
      </c>
      <c r="R715" s="833">
        <v>1</v>
      </c>
      <c r="S715" s="838">
        <v>0.2</v>
      </c>
      <c r="T715" s="837">
        <v>1</v>
      </c>
      <c r="U715" s="839">
        <v>0.4</v>
      </c>
    </row>
    <row r="716" spans="1:21" ht="14.45" customHeight="1" x14ac:dyDescent="0.2">
      <c r="A716" s="832">
        <v>50</v>
      </c>
      <c r="B716" s="833" t="s">
        <v>2196</v>
      </c>
      <c r="C716" s="833" t="s">
        <v>2202</v>
      </c>
      <c r="D716" s="834" t="s">
        <v>3340</v>
      </c>
      <c r="E716" s="835" t="s">
        <v>2222</v>
      </c>
      <c r="F716" s="833" t="s">
        <v>2197</v>
      </c>
      <c r="G716" s="833" t="s">
        <v>2225</v>
      </c>
      <c r="H716" s="833" t="s">
        <v>587</v>
      </c>
      <c r="I716" s="833" t="s">
        <v>2409</v>
      </c>
      <c r="J716" s="833" t="s">
        <v>2407</v>
      </c>
      <c r="K716" s="833" t="s">
        <v>2410</v>
      </c>
      <c r="L716" s="836">
        <v>52.75</v>
      </c>
      <c r="M716" s="836">
        <v>52.75</v>
      </c>
      <c r="N716" s="833">
        <v>1</v>
      </c>
      <c r="O716" s="837">
        <v>1</v>
      </c>
      <c r="P716" s="836"/>
      <c r="Q716" s="838">
        <v>0</v>
      </c>
      <c r="R716" s="833"/>
      <c r="S716" s="838">
        <v>0</v>
      </c>
      <c r="T716" s="837"/>
      <c r="U716" s="839">
        <v>0</v>
      </c>
    </row>
    <row r="717" spans="1:21" ht="14.45" customHeight="1" x14ac:dyDescent="0.2">
      <c r="A717" s="832">
        <v>50</v>
      </c>
      <c r="B717" s="833" t="s">
        <v>2196</v>
      </c>
      <c r="C717" s="833" t="s">
        <v>2202</v>
      </c>
      <c r="D717" s="834" t="s">
        <v>3340</v>
      </c>
      <c r="E717" s="835" t="s">
        <v>2222</v>
      </c>
      <c r="F717" s="833" t="s">
        <v>2197</v>
      </c>
      <c r="G717" s="833" t="s">
        <v>2225</v>
      </c>
      <c r="H717" s="833" t="s">
        <v>587</v>
      </c>
      <c r="I717" s="833" t="s">
        <v>2585</v>
      </c>
      <c r="J717" s="833" t="s">
        <v>2416</v>
      </c>
      <c r="K717" s="833" t="s">
        <v>2586</v>
      </c>
      <c r="L717" s="836">
        <v>52.75</v>
      </c>
      <c r="M717" s="836">
        <v>105.5</v>
      </c>
      <c r="N717" s="833">
        <v>2</v>
      </c>
      <c r="O717" s="837">
        <v>1.5</v>
      </c>
      <c r="P717" s="836">
        <v>52.75</v>
      </c>
      <c r="Q717" s="838">
        <v>0.5</v>
      </c>
      <c r="R717" s="833">
        <v>1</v>
      </c>
      <c r="S717" s="838">
        <v>0.5</v>
      </c>
      <c r="T717" s="837">
        <v>1</v>
      </c>
      <c r="U717" s="839">
        <v>0.66666666666666663</v>
      </c>
    </row>
    <row r="718" spans="1:21" ht="14.45" customHeight="1" x14ac:dyDescent="0.2">
      <c r="A718" s="832">
        <v>50</v>
      </c>
      <c r="B718" s="833" t="s">
        <v>2196</v>
      </c>
      <c r="C718" s="833" t="s">
        <v>2202</v>
      </c>
      <c r="D718" s="834" t="s">
        <v>3340</v>
      </c>
      <c r="E718" s="835" t="s">
        <v>2222</v>
      </c>
      <c r="F718" s="833" t="s">
        <v>2197</v>
      </c>
      <c r="G718" s="833" t="s">
        <v>2225</v>
      </c>
      <c r="H718" s="833" t="s">
        <v>587</v>
      </c>
      <c r="I718" s="833" t="s">
        <v>2414</v>
      </c>
      <c r="J718" s="833" t="s">
        <v>658</v>
      </c>
      <c r="K718" s="833" t="s">
        <v>647</v>
      </c>
      <c r="L718" s="836">
        <v>58.62</v>
      </c>
      <c r="M718" s="836">
        <v>234.48</v>
      </c>
      <c r="N718" s="833">
        <v>4</v>
      </c>
      <c r="O718" s="837">
        <v>2</v>
      </c>
      <c r="P718" s="836">
        <v>234.48</v>
      </c>
      <c r="Q718" s="838">
        <v>1</v>
      </c>
      <c r="R718" s="833">
        <v>4</v>
      </c>
      <c r="S718" s="838">
        <v>1</v>
      </c>
      <c r="T718" s="837">
        <v>2</v>
      </c>
      <c r="U718" s="839">
        <v>1</v>
      </c>
    </row>
    <row r="719" spans="1:21" ht="14.45" customHeight="1" x14ac:dyDescent="0.2">
      <c r="A719" s="832">
        <v>50</v>
      </c>
      <c r="B719" s="833" t="s">
        <v>2196</v>
      </c>
      <c r="C719" s="833" t="s">
        <v>2202</v>
      </c>
      <c r="D719" s="834" t="s">
        <v>3340</v>
      </c>
      <c r="E719" s="835" t="s">
        <v>2222</v>
      </c>
      <c r="F719" s="833" t="s">
        <v>2197</v>
      </c>
      <c r="G719" s="833" t="s">
        <v>2899</v>
      </c>
      <c r="H719" s="833" t="s">
        <v>625</v>
      </c>
      <c r="I719" s="833" t="s">
        <v>3172</v>
      </c>
      <c r="J719" s="833" t="s">
        <v>3173</v>
      </c>
      <c r="K719" s="833" t="s">
        <v>3174</v>
      </c>
      <c r="L719" s="836">
        <v>32.25</v>
      </c>
      <c r="M719" s="836">
        <v>96.75</v>
      </c>
      <c r="N719" s="833">
        <v>3</v>
      </c>
      <c r="O719" s="837">
        <v>0.5</v>
      </c>
      <c r="P719" s="836">
        <v>96.75</v>
      </c>
      <c r="Q719" s="838">
        <v>1</v>
      </c>
      <c r="R719" s="833">
        <v>3</v>
      </c>
      <c r="S719" s="838">
        <v>1</v>
      </c>
      <c r="T719" s="837">
        <v>0.5</v>
      </c>
      <c r="U719" s="839">
        <v>1</v>
      </c>
    </row>
    <row r="720" spans="1:21" ht="14.45" customHeight="1" x14ac:dyDescent="0.2">
      <c r="A720" s="832">
        <v>50</v>
      </c>
      <c r="B720" s="833" t="s">
        <v>2196</v>
      </c>
      <c r="C720" s="833" t="s">
        <v>2202</v>
      </c>
      <c r="D720" s="834" t="s">
        <v>3340</v>
      </c>
      <c r="E720" s="835" t="s">
        <v>2222</v>
      </c>
      <c r="F720" s="833" t="s">
        <v>2197</v>
      </c>
      <c r="G720" s="833" t="s">
        <v>3175</v>
      </c>
      <c r="H720" s="833" t="s">
        <v>625</v>
      </c>
      <c r="I720" s="833" t="s">
        <v>3176</v>
      </c>
      <c r="J720" s="833" t="s">
        <v>3177</v>
      </c>
      <c r="K720" s="833" t="s">
        <v>1836</v>
      </c>
      <c r="L720" s="836">
        <v>58.77</v>
      </c>
      <c r="M720" s="836">
        <v>58.77</v>
      </c>
      <c r="N720" s="833">
        <v>1</v>
      </c>
      <c r="O720" s="837">
        <v>0.5</v>
      </c>
      <c r="P720" s="836">
        <v>58.77</v>
      </c>
      <c r="Q720" s="838">
        <v>1</v>
      </c>
      <c r="R720" s="833">
        <v>1</v>
      </c>
      <c r="S720" s="838">
        <v>1</v>
      </c>
      <c r="T720" s="837">
        <v>0.5</v>
      </c>
      <c r="U720" s="839">
        <v>1</v>
      </c>
    </row>
    <row r="721" spans="1:21" ht="14.45" customHeight="1" x14ac:dyDescent="0.2">
      <c r="A721" s="832">
        <v>50</v>
      </c>
      <c r="B721" s="833" t="s">
        <v>2196</v>
      </c>
      <c r="C721" s="833" t="s">
        <v>2202</v>
      </c>
      <c r="D721" s="834" t="s">
        <v>3340</v>
      </c>
      <c r="E721" s="835" t="s">
        <v>2222</v>
      </c>
      <c r="F721" s="833" t="s">
        <v>2197</v>
      </c>
      <c r="G721" s="833" t="s">
        <v>3178</v>
      </c>
      <c r="H721" s="833" t="s">
        <v>587</v>
      </c>
      <c r="I721" s="833" t="s">
        <v>3179</v>
      </c>
      <c r="J721" s="833" t="s">
        <v>3180</v>
      </c>
      <c r="K721" s="833" t="s">
        <v>3181</v>
      </c>
      <c r="L721" s="836">
        <v>0</v>
      </c>
      <c r="M721" s="836">
        <v>0</v>
      </c>
      <c r="N721" s="833">
        <v>1</v>
      </c>
      <c r="O721" s="837">
        <v>0.5</v>
      </c>
      <c r="P721" s="836"/>
      <c r="Q721" s="838"/>
      <c r="R721" s="833"/>
      <c r="S721" s="838">
        <v>0</v>
      </c>
      <c r="T721" s="837"/>
      <c r="U721" s="839">
        <v>0</v>
      </c>
    </row>
    <row r="722" spans="1:21" ht="14.45" customHeight="1" x14ac:dyDescent="0.2">
      <c r="A722" s="832">
        <v>50</v>
      </c>
      <c r="B722" s="833" t="s">
        <v>2196</v>
      </c>
      <c r="C722" s="833" t="s">
        <v>2202</v>
      </c>
      <c r="D722" s="834" t="s">
        <v>3340</v>
      </c>
      <c r="E722" s="835" t="s">
        <v>2222</v>
      </c>
      <c r="F722" s="833" t="s">
        <v>2197</v>
      </c>
      <c r="G722" s="833" t="s">
        <v>2431</v>
      </c>
      <c r="H722" s="833" t="s">
        <v>587</v>
      </c>
      <c r="I722" s="833" t="s">
        <v>2432</v>
      </c>
      <c r="J722" s="833" t="s">
        <v>2433</v>
      </c>
      <c r="K722" s="833" t="s">
        <v>2434</v>
      </c>
      <c r="L722" s="836">
        <v>0</v>
      </c>
      <c r="M722" s="836">
        <v>0</v>
      </c>
      <c r="N722" s="833">
        <v>1</v>
      </c>
      <c r="O722" s="837">
        <v>1</v>
      </c>
      <c r="P722" s="836"/>
      <c r="Q722" s="838"/>
      <c r="R722" s="833"/>
      <c r="S722" s="838">
        <v>0</v>
      </c>
      <c r="T722" s="837"/>
      <c r="U722" s="839">
        <v>0</v>
      </c>
    </row>
    <row r="723" spans="1:21" ht="14.45" customHeight="1" x14ac:dyDescent="0.2">
      <c r="A723" s="832">
        <v>50</v>
      </c>
      <c r="B723" s="833" t="s">
        <v>2196</v>
      </c>
      <c r="C723" s="833" t="s">
        <v>2202</v>
      </c>
      <c r="D723" s="834" t="s">
        <v>3340</v>
      </c>
      <c r="E723" s="835" t="s">
        <v>2222</v>
      </c>
      <c r="F723" s="833" t="s">
        <v>2197</v>
      </c>
      <c r="G723" s="833" t="s">
        <v>3182</v>
      </c>
      <c r="H723" s="833" t="s">
        <v>587</v>
      </c>
      <c r="I723" s="833" t="s">
        <v>3183</v>
      </c>
      <c r="J723" s="833" t="s">
        <v>3184</v>
      </c>
      <c r="K723" s="833" t="s">
        <v>3185</v>
      </c>
      <c r="L723" s="836">
        <v>122.73</v>
      </c>
      <c r="M723" s="836">
        <v>122.73</v>
      </c>
      <c r="N723" s="833">
        <v>1</v>
      </c>
      <c r="O723" s="837">
        <v>1</v>
      </c>
      <c r="P723" s="836">
        <v>122.73</v>
      </c>
      <c r="Q723" s="838">
        <v>1</v>
      </c>
      <c r="R723" s="833">
        <v>1</v>
      </c>
      <c r="S723" s="838">
        <v>1</v>
      </c>
      <c r="T723" s="837">
        <v>1</v>
      </c>
      <c r="U723" s="839">
        <v>1</v>
      </c>
    </row>
    <row r="724" spans="1:21" ht="14.45" customHeight="1" x14ac:dyDescent="0.2">
      <c r="A724" s="832">
        <v>50</v>
      </c>
      <c r="B724" s="833" t="s">
        <v>2196</v>
      </c>
      <c r="C724" s="833" t="s">
        <v>2202</v>
      </c>
      <c r="D724" s="834" t="s">
        <v>3340</v>
      </c>
      <c r="E724" s="835" t="s">
        <v>2222</v>
      </c>
      <c r="F724" s="833" t="s">
        <v>2197</v>
      </c>
      <c r="G724" s="833" t="s">
        <v>2435</v>
      </c>
      <c r="H724" s="833" t="s">
        <v>587</v>
      </c>
      <c r="I724" s="833" t="s">
        <v>1745</v>
      </c>
      <c r="J724" s="833" t="s">
        <v>1741</v>
      </c>
      <c r="K724" s="833" t="s">
        <v>1746</v>
      </c>
      <c r="L724" s="836">
        <v>146.9</v>
      </c>
      <c r="M724" s="836">
        <v>146.9</v>
      </c>
      <c r="N724" s="833">
        <v>1</v>
      </c>
      <c r="O724" s="837">
        <v>0.5</v>
      </c>
      <c r="P724" s="836">
        <v>146.9</v>
      </c>
      <c r="Q724" s="838">
        <v>1</v>
      </c>
      <c r="R724" s="833">
        <v>1</v>
      </c>
      <c r="S724" s="838">
        <v>1</v>
      </c>
      <c r="T724" s="837">
        <v>0.5</v>
      </c>
      <c r="U724" s="839">
        <v>1</v>
      </c>
    </row>
    <row r="725" spans="1:21" ht="14.45" customHeight="1" x14ac:dyDescent="0.2">
      <c r="A725" s="832">
        <v>50</v>
      </c>
      <c r="B725" s="833" t="s">
        <v>2196</v>
      </c>
      <c r="C725" s="833" t="s">
        <v>2202</v>
      </c>
      <c r="D725" s="834" t="s">
        <v>3340</v>
      </c>
      <c r="E725" s="835" t="s">
        <v>2222</v>
      </c>
      <c r="F725" s="833" t="s">
        <v>2197</v>
      </c>
      <c r="G725" s="833" t="s">
        <v>3186</v>
      </c>
      <c r="H725" s="833" t="s">
        <v>587</v>
      </c>
      <c r="I725" s="833" t="s">
        <v>3187</v>
      </c>
      <c r="J725" s="833" t="s">
        <v>783</v>
      </c>
      <c r="K725" s="833" t="s">
        <v>3188</v>
      </c>
      <c r="L725" s="836">
        <v>158.76</v>
      </c>
      <c r="M725" s="836">
        <v>317.52</v>
      </c>
      <c r="N725" s="833">
        <v>2</v>
      </c>
      <c r="O725" s="837">
        <v>0.5</v>
      </c>
      <c r="P725" s="836"/>
      <c r="Q725" s="838">
        <v>0</v>
      </c>
      <c r="R725" s="833"/>
      <c r="S725" s="838">
        <v>0</v>
      </c>
      <c r="T725" s="837"/>
      <c r="U725" s="839">
        <v>0</v>
      </c>
    </row>
    <row r="726" spans="1:21" ht="14.45" customHeight="1" x14ac:dyDescent="0.2">
      <c r="A726" s="832">
        <v>50</v>
      </c>
      <c r="B726" s="833" t="s">
        <v>2196</v>
      </c>
      <c r="C726" s="833" t="s">
        <v>2202</v>
      </c>
      <c r="D726" s="834" t="s">
        <v>3340</v>
      </c>
      <c r="E726" s="835" t="s">
        <v>2222</v>
      </c>
      <c r="F726" s="833" t="s">
        <v>2197</v>
      </c>
      <c r="G726" s="833" t="s">
        <v>3189</v>
      </c>
      <c r="H726" s="833" t="s">
        <v>587</v>
      </c>
      <c r="I726" s="833" t="s">
        <v>3190</v>
      </c>
      <c r="J726" s="833" t="s">
        <v>3191</v>
      </c>
      <c r="K726" s="833" t="s">
        <v>3192</v>
      </c>
      <c r="L726" s="836">
        <v>46.03</v>
      </c>
      <c r="M726" s="836">
        <v>46.03</v>
      </c>
      <c r="N726" s="833">
        <v>1</v>
      </c>
      <c r="O726" s="837">
        <v>1</v>
      </c>
      <c r="P726" s="836"/>
      <c r="Q726" s="838">
        <v>0</v>
      </c>
      <c r="R726" s="833"/>
      <c r="S726" s="838">
        <v>0</v>
      </c>
      <c r="T726" s="837"/>
      <c r="U726" s="839">
        <v>0</v>
      </c>
    </row>
    <row r="727" spans="1:21" ht="14.45" customHeight="1" x14ac:dyDescent="0.2">
      <c r="A727" s="832">
        <v>50</v>
      </c>
      <c r="B727" s="833" t="s">
        <v>2196</v>
      </c>
      <c r="C727" s="833" t="s">
        <v>2202</v>
      </c>
      <c r="D727" s="834" t="s">
        <v>3340</v>
      </c>
      <c r="E727" s="835" t="s">
        <v>2222</v>
      </c>
      <c r="F727" s="833" t="s">
        <v>2197</v>
      </c>
      <c r="G727" s="833" t="s">
        <v>3189</v>
      </c>
      <c r="H727" s="833" t="s">
        <v>587</v>
      </c>
      <c r="I727" s="833" t="s">
        <v>3193</v>
      </c>
      <c r="J727" s="833" t="s">
        <v>3194</v>
      </c>
      <c r="K727" s="833" t="s">
        <v>3192</v>
      </c>
      <c r="L727" s="836">
        <v>46.03</v>
      </c>
      <c r="M727" s="836">
        <v>46.03</v>
      </c>
      <c r="N727" s="833">
        <v>1</v>
      </c>
      <c r="O727" s="837">
        <v>1</v>
      </c>
      <c r="P727" s="836">
        <v>46.03</v>
      </c>
      <c r="Q727" s="838">
        <v>1</v>
      </c>
      <c r="R727" s="833">
        <v>1</v>
      </c>
      <c r="S727" s="838">
        <v>1</v>
      </c>
      <c r="T727" s="837">
        <v>1</v>
      </c>
      <c r="U727" s="839">
        <v>1</v>
      </c>
    </row>
    <row r="728" spans="1:21" ht="14.45" customHeight="1" x14ac:dyDescent="0.2">
      <c r="A728" s="832">
        <v>50</v>
      </c>
      <c r="B728" s="833" t="s">
        <v>2196</v>
      </c>
      <c r="C728" s="833" t="s">
        <v>2202</v>
      </c>
      <c r="D728" s="834" t="s">
        <v>3340</v>
      </c>
      <c r="E728" s="835" t="s">
        <v>2222</v>
      </c>
      <c r="F728" s="833" t="s">
        <v>2197</v>
      </c>
      <c r="G728" s="833" t="s">
        <v>2440</v>
      </c>
      <c r="H728" s="833" t="s">
        <v>625</v>
      </c>
      <c r="I728" s="833" t="s">
        <v>2690</v>
      </c>
      <c r="J728" s="833" t="s">
        <v>689</v>
      </c>
      <c r="K728" s="833" t="s">
        <v>1812</v>
      </c>
      <c r="L728" s="836">
        <v>35.11</v>
      </c>
      <c r="M728" s="836">
        <v>35.11</v>
      </c>
      <c r="N728" s="833">
        <v>1</v>
      </c>
      <c r="O728" s="837">
        <v>0.5</v>
      </c>
      <c r="P728" s="836">
        <v>35.11</v>
      </c>
      <c r="Q728" s="838">
        <v>1</v>
      </c>
      <c r="R728" s="833">
        <v>1</v>
      </c>
      <c r="S728" s="838">
        <v>1</v>
      </c>
      <c r="T728" s="837">
        <v>0.5</v>
      </c>
      <c r="U728" s="839">
        <v>1</v>
      </c>
    </row>
    <row r="729" spans="1:21" ht="14.45" customHeight="1" x14ac:dyDescent="0.2">
      <c r="A729" s="832">
        <v>50</v>
      </c>
      <c r="B729" s="833" t="s">
        <v>2196</v>
      </c>
      <c r="C729" s="833" t="s">
        <v>2202</v>
      </c>
      <c r="D729" s="834" t="s">
        <v>3340</v>
      </c>
      <c r="E729" s="835" t="s">
        <v>2222</v>
      </c>
      <c r="F729" s="833" t="s">
        <v>2197</v>
      </c>
      <c r="G729" s="833" t="s">
        <v>2440</v>
      </c>
      <c r="H729" s="833" t="s">
        <v>625</v>
      </c>
      <c r="I729" s="833" t="s">
        <v>2441</v>
      </c>
      <c r="J729" s="833" t="s">
        <v>689</v>
      </c>
      <c r="K729" s="833" t="s">
        <v>691</v>
      </c>
      <c r="L729" s="836">
        <v>17.559999999999999</v>
      </c>
      <c r="M729" s="836">
        <v>17.559999999999999</v>
      </c>
      <c r="N729" s="833">
        <v>1</v>
      </c>
      <c r="O729" s="837">
        <v>0.5</v>
      </c>
      <c r="P729" s="836"/>
      <c r="Q729" s="838">
        <v>0</v>
      </c>
      <c r="R729" s="833"/>
      <c r="S729" s="838">
        <v>0</v>
      </c>
      <c r="T729" s="837"/>
      <c r="U729" s="839">
        <v>0</v>
      </c>
    </row>
    <row r="730" spans="1:21" ht="14.45" customHeight="1" x14ac:dyDescent="0.2">
      <c r="A730" s="832">
        <v>50</v>
      </c>
      <c r="B730" s="833" t="s">
        <v>2196</v>
      </c>
      <c r="C730" s="833" t="s">
        <v>2202</v>
      </c>
      <c r="D730" s="834" t="s">
        <v>3340</v>
      </c>
      <c r="E730" s="835" t="s">
        <v>2222</v>
      </c>
      <c r="F730" s="833" t="s">
        <v>2197</v>
      </c>
      <c r="G730" s="833" t="s">
        <v>2440</v>
      </c>
      <c r="H730" s="833" t="s">
        <v>625</v>
      </c>
      <c r="I730" s="833" t="s">
        <v>2442</v>
      </c>
      <c r="J730" s="833" t="s">
        <v>689</v>
      </c>
      <c r="K730" s="833" t="s">
        <v>2443</v>
      </c>
      <c r="L730" s="836">
        <v>58.52</v>
      </c>
      <c r="M730" s="836">
        <v>58.52</v>
      </c>
      <c r="N730" s="833">
        <v>1</v>
      </c>
      <c r="O730" s="837">
        <v>0.5</v>
      </c>
      <c r="P730" s="836"/>
      <c r="Q730" s="838">
        <v>0</v>
      </c>
      <c r="R730" s="833"/>
      <c r="S730" s="838">
        <v>0</v>
      </c>
      <c r="T730" s="837"/>
      <c r="U730" s="839">
        <v>0</v>
      </c>
    </row>
    <row r="731" spans="1:21" ht="14.45" customHeight="1" x14ac:dyDescent="0.2">
      <c r="A731" s="832">
        <v>50</v>
      </c>
      <c r="B731" s="833" t="s">
        <v>2196</v>
      </c>
      <c r="C731" s="833" t="s">
        <v>2202</v>
      </c>
      <c r="D731" s="834" t="s">
        <v>3340</v>
      </c>
      <c r="E731" s="835" t="s">
        <v>2222</v>
      </c>
      <c r="F731" s="833" t="s">
        <v>2197</v>
      </c>
      <c r="G731" s="833" t="s">
        <v>2447</v>
      </c>
      <c r="H731" s="833" t="s">
        <v>587</v>
      </c>
      <c r="I731" s="833" t="s">
        <v>3195</v>
      </c>
      <c r="J731" s="833" t="s">
        <v>811</v>
      </c>
      <c r="K731" s="833" t="s">
        <v>3192</v>
      </c>
      <c r="L731" s="836">
        <v>46.03</v>
      </c>
      <c r="M731" s="836">
        <v>46.03</v>
      </c>
      <c r="N731" s="833">
        <v>1</v>
      </c>
      <c r="O731" s="837">
        <v>1</v>
      </c>
      <c r="P731" s="836"/>
      <c r="Q731" s="838">
        <v>0</v>
      </c>
      <c r="R731" s="833"/>
      <c r="S731" s="838">
        <v>0</v>
      </c>
      <c r="T731" s="837"/>
      <c r="U731" s="839">
        <v>0</v>
      </c>
    </row>
    <row r="732" spans="1:21" ht="14.45" customHeight="1" x14ac:dyDescent="0.2">
      <c r="A732" s="832">
        <v>50</v>
      </c>
      <c r="B732" s="833" t="s">
        <v>2196</v>
      </c>
      <c r="C732" s="833" t="s">
        <v>2202</v>
      </c>
      <c r="D732" s="834" t="s">
        <v>3340</v>
      </c>
      <c r="E732" s="835" t="s">
        <v>2222</v>
      </c>
      <c r="F732" s="833" t="s">
        <v>2197</v>
      </c>
      <c r="G732" s="833" t="s">
        <v>2256</v>
      </c>
      <c r="H732" s="833" t="s">
        <v>625</v>
      </c>
      <c r="I732" s="833" t="s">
        <v>1758</v>
      </c>
      <c r="J732" s="833" t="s">
        <v>848</v>
      </c>
      <c r="K732" s="833" t="s">
        <v>1759</v>
      </c>
      <c r="L732" s="836">
        <v>1385.62</v>
      </c>
      <c r="M732" s="836">
        <v>5542.48</v>
      </c>
      <c r="N732" s="833">
        <v>4</v>
      </c>
      <c r="O732" s="837">
        <v>2.5</v>
      </c>
      <c r="P732" s="836">
        <v>2771.24</v>
      </c>
      <c r="Q732" s="838">
        <v>0.5</v>
      </c>
      <c r="R732" s="833">
        <v>2</v>
      </c>
      <c r="S732" s="838">
        <v>0.5</v>
      </c>
      <c r="T732" s="837">
        <v>1</v>
      </c>
      <c r="U732" s="839">
        <v>0.4</v>
      </c>
    </row>
    <row r="733" spans="1:21" ht="14.45" customHeight="1" x14ac:dyDescent="0.2">
      <c r="A733" s="832">
        <v>50</v>
      </c>
      <c r="B733" s="833" t="s">
        <v>2196</v>
      </c>
      <c r="C733" s="833" t="s">
        <v>2202</v>
      </c>
      <c r="D733" s="834" t="s">
        <v>3340</v>
      </c>
      <c r="E733" s="835" t="s">
        <v>2222</v>
      </c>
      <c r="F733" s="833" t="s">
        <v>2197</v>
      </c>
      <c r="G733" s="833" t="s">
        <v>2256</v>
      </c>
      <c r="H733" s="833" t="s">
        <v>625</v>
      </c>
      <c r="I733" s="833" t="s">
        <v>1766</v>
      </c>
      <c r="J733" s="833" t="s">
        <v>842</v>
      </c>
      <c r="K733" s="833" t="s">
        <v>1767</v>
      </c>
      <c r="L733" s="836">
        <v>736.33</v>
      </c>
      <c r="M733" s="836">
        <v>736.33</v>
      </c>
      <c r="N733" s="833">
        <v>1</v>
      </c>
      <c r="O733" s="837">
        <v>1</v>
      </c>
      <c r="P733" s="836">
        <v>736.33</v>
      </c>
      <c r="Q733" s="838">
        <v>1</v>
      </c>
      <c r="R733" s="833">
        <v>1</v>
      </c>
      <c r="S733" s="838">
        <v>1</v>
      </c>
      <c r="T733" s="837">
        <v>1</v>
      </c>
      <c r="U733" s="839">
        <v>1</v>
      </c>
    </row>
    <row r="734" spans="1:21" ht="14.45" customHeight="1" x14ac:dyDescent="0.2">
      <c r="A734" s="832">
        <v>50</v>
      </c>
      <c r="B734" s="833" t="s">
        <v>2196</v>
      </c>
      <c r="C734" s="833" t="s">
        <v>2202</v>
      </c>
      <c r="D734" s="834" t="s">
        <v>3340</v>
      </c>
      <c r="E734" s="835" t="s">
        <v>2222</v>
      </c>
      <c r="F734" s="833" t="s">
        <v>2197</v>
      </c>
      <c r="G734" s="833" t="s">
        <v>2256</v>
      </c>
      <c r="H734" s="833" t="s">
        <v>625</v>
      </c>
      <c r="I734" s="833" t="s">
        <v>1770</v>
      </c>
      <c r="J734" s="833" t="s">
        <v>842</v>
      </c>
      <c r="K734" s="833" t="s">
        <v>1771</v>
      </c>
      <c r="L734" s="836">
        <v>490.89</v>
      </c>
      <c r="M734" s="836">
        <v>490.89</v>
      </c>
      <c r="N734" s="833">
        <v>1</v>
      </c>
      <c r="O734" s="837">
        <v>1</v>
      </c>
      <c r="P734" s="836">
        <v>490.89</v>
      </c>
      <c r="Q734" s="838">
        <v>1</v>
      </c>
      <c r="R734" s="833">
        <v>1</v>
      </c>
      <c r="S734" s="838">
        <v>1</v>
      </c>
      <c r="T734" s="837">
        <v>1</v>
      </c>
      <c r="U734" s="839">
        <v>1</v>
      </c>
    </row>
    <row r="735" spans="1:21" ht="14.45" customHeight="1" x14ac:dyDescent="0.2">
      <c r="A735" s="832">
        <v>50</v>
      </c>
      <c r="B735" s="833" t="s">
        <v>2196</v>
      </c>
      <c r="C735" s="833" t="s">
        <v>2202</v>
      </c>
      <c r="D735" s="834" t="s">
        <v>3340</v>
      </c>
      <c r="E735" s="835" t="s">
        <v>2222</v>
      </c>
      <c r="F735" s="833" t="s">
        <v>2197</v>
      </c>
      <c r="G735" s="833" t="s">
        <v>2256</v>
      </c>
      <c r="H735" s="833" t="s">
        <v>625</v>
      </c>
      <c r="I735" s="833" t="s">
        <v>2287</v>
      </c>
      <c r="J735" s="833" t="s">
        <v>848</v>
      </c>
      <c r="K735" s="833" t="s">
        <v>2288</v>
      </c>
      <c r="L735" s="836">
        <v>1847.49</v>
      </c>
      <c r="M735" s="836">
        <v>1847.49</v>
      </c>
      <c r="N735" s="833">
        <v>1</v>
      </c>
      <c r="O735" s="837">
        <v>0.5</v>
      </c>
      <c r="P735" s="836">
        <v>1847.49</v>
      </c>
      <c r="Q735" s="838">
        <v>1</v>
      </c>
      <c r="R735" s="833">
        <v>1</v>
      </c>
      <c r="S735" s="838">
        <v>1</v>
      </c>
      <c r="T735" s="837">
        <v>0.5</v>
      </c>
      <c r="U735" s="839">
        <v>1</v>
      </c>
    </row>
    <row r="736" spans="1:21" ht="14.45" customHeight="1" x14ac:dyDescent="0.2">
      <c r="A736" s="832">
        <v>50</v>
      </c>
      <c r="B736" s="833" t="s">
        <v>2196</v>
      </c>
      <c r="C736" s="833" t="s">
        <v>2202</v>
      </c>
      <c r="D736" s="834" t="s">
        <v>3340</v>
      </c>
      <c r="E736" s="835" t="s">
        <v>2222</v>
      </c>
      <c r="F736" s="833" t="s">
        <v>2197</v>
      </c>
      <c r="G736" s="833" t="s">
        <v>2450</v>
      </c>
      <c r="H736" s="833" t="s">
        <v>587</v>
      </c>
      <c r="I736" s="833" t="s">
        <v>3196</v>
      </c>
      <c r="J736" s="833" t="s">
        <v>3197</v>
      </c>
      <c r="K736" s="833" t="s">
        <v>1834</v>
      </c>
      <c r="L736" s="836">
        <v>105.32</v>
      </c>
      <c r="M736" s="836">
        <v>105.32</v>
      </c>
      <c r="N736" s="833">
        <v>1</v>
      </c>
      <c r="O736" s="837">
        <v>0.5</v>
      </c>
      <c r="P736" s="836"/>
      <c r="Q736" s="838">
        <v>0</v>
      </c>
      <c r="R736" s="833"/>
      <c r="S736" s="838">
        <v>0</v>
      </c>
      <c r="T736" s="837"/>
      <c r="U736" s="839">
        <v>0</v>
      </c>
    </row>
    <row r="737" spans="1:21" ht="14.45" customHeight="1" x14ac:dyDescent="0.2">
      <c r="A737" s="832">
        <v>50</v>
      </c>
      <c r="B737" s="833" t="s">
        <v>2196</v>
      </c>
      <c r="C737" s="833" t="s">
        <v>2202</v>
      </c>
      <c r="D737" s="834" t="s">
        <v>3340</v>
      </c>
      <c r="E737" s="835" t="s">
        <v>2222</v>
      </c>
      <c r="F737" s="833" t="s">
        <v>2197</v>
      </c>
      <c r="G737" s="833" t="s">
        <v>2451</v>
      </c>
      <c r="H737" s="833" t="s">
        <v>625</v>
      </c>
      <c r="I737" s="833" t="s">
        <v>2454</v>
      </c>
      <c r="J737" s="833" t="s">
        <v>1839</v>
      </c>
      <c r="K737" s="833" t="s">
        <v>2455</v>
      </c>
      <c r="L737" s="836">
        <v>103.64</v>
      </c>
      <c r="M737" s="836">
        <v>103.64</v>
      </c>
      <c r="N737" s="833">
        <v>1</v>
      </c>
      <c r="O737" s="837">
        <v>0.5</v>
      </c>
      <c r="P737" s="836"/>
      <c r="Q737" s="838">
        <v>0</v>
      </c>
      <c r="R737" s="833"/>
      <c r="S737" s="838">
        <v>0</v>
      </c>
      <c r="T737" s="837"/>
      <c r="U737" s="839">
        <v>0</v>
      </c>
    </row>
    <row r="738" spans="1:21" ht="14.45" customHeight="1" x14ac:dyDescent="0.2">
      <c r="A738" s="832">
        <v>50</v>
      </c>
      <c r="B738" s="833" t="s">
        <v>2196</v>
      </c>
      <c r="C738" s="833" t="s">
        <v>2202</v>
      </c>
      <c r="D738" s="834" t="s">
        <v>3340</v>
      </c>
      <c r="E738" s="835" t="s">
        <v>2222</v>
      </c>
      <c r="F738" s="833" t="s">
        <v>2197</v>
      </c>
      <c r="G738" s="833" t="s">
        <v>2456</v>
      </c>
      <c r="H738" s="833" t="s">
        <v>587</v>
      </c>
      <c r="I738" s="833" t="s">
        <v>2457</v>
      </c>
      <c r="J738" s="833" t="s">
        <v>871</v>
      </c>
      <c r="K738" s="833" t="s">
        <v>2458</v>
      </c>
      <c r="L738" s="836">
        <v>103.67</v>
      </c>
      <c r="M738" s="836">
        <v>103.67</v>
      </c>
      <c r="N738" s="833">
        <v>1</v>
      </c>
      <c r="O738" s="837">
        <v>0.5</v>
      </c>
      <c r="P738" s="836">
        <v>103.67</v>
      </c>
      <c r="Q738" s="838">
        <v>1</v>
      </c>
      <c r="R738" s="833">
        <v>1</v>
      </c>
      <c r="S738" s="838">
        <v>1</v>
      </c>
      <c r="T738" s="837">
        <v>0.5</v>
      </c>
      <c r="U738" s="839">
        <v>1</v>
      </c>
    </row>
    <row r="739" spans="1:21" ht="14.45" customHeight="1" x14ac:dyDescent="0.2">
      <c r="A739" s="832">
        <v>50</v>
      </c>
      <c r="B739" s="833" t="s">
        <v>2196</v>
      </c>
      <c r="C739" s="833" t="s">
        <v>2202</v>
      </c>
      <c r="D739" s="834" t="s">
        <v>3340</v>
      </c>
      <c r="E739" s="835" t="s">
        <v>2222</v>
      </c>
      <c r="F739" s="833" t="s">
        <v>2197</v>
      </c>
      <c r="G739" s="833" t="s">
        <v>2456</v>
      </c>
      <c r="H739" s="833" t="s">
        <v>587</v>
      </c>
      <c r="I739" s="833" t="s">
        <v>2701</v>
      </c>
      <c r="J739" s="833" t="s">
        <v>871</v>
      </c>
      <c r="K739" s="833" t="s">
        <v>2702</v>
      </c>
      <c r="L739" s="836">
        <v>103.67</v>
      </c>
      <c r="M739" s="836">
        <v>103.67</v>
      </c>
      <c r="N739" s="833">
        <v>1</v>
      </c>
      <c r="O739" s="837">
        <v>1</v>
      </c>
      <c r="P739" s="836">
        <v>103.67</v>
      </c>
      <c r="Q739" s="838">
        <v>1</v>
      </c>
      <c r="R739" s="833">
        <v>1</v>
      </c>
      <c r="S739" s="838">
        <v>1</v>
      </c>
      <c r="T739" s="837">
        <v>1</v>
      </c>
      <c r="U739" s="839">
        <v>1</v>
      </c>
    </row>
    <row r="740" spans="1:21" ht="14.45" customHeight="1" x14ac:dyDescent="0.2">
      <c r="A740" s="832">
        <v>50</v>
      </c>
      <c r="B740" s="833" t="s">
        <v>2196</v>
      </c>
      <c r="C740" s="833" t="s">
        <v>2202</v>
      </c>
      <c r="D740" s="834" t="s">
        <v>3340</v>
      </c>
      <c r="E740" s="835" t="s">
        <v>2222</v>
      </c>
      <c r="F740" s="833" t="s">
        <v>2197</v>
      </c>
      <c r="G740" s="833" t="s">
        <v>3198</v>
      </c>
      <c r="H740" s="833" t="s">
        <v>587</v>
      </c>
      <c r="I740" s="833" t="s">
        <v>3199</v>
      </c>
      <c r="J740" s="833" t="s">
        <v>3200</v>
      </c>
      <c r="K740" s="833" t="s">
        <v>3201</v>
      </c>
      <c r="L740" s="836">
        <v>119.84</v>
      </c>
      <c r="M740" s="836">
        <v>239.68</v>
      </c>
      <c r="N740" s="833">
        <v>2</v>
      </c>
      <c r="O740" s="837">
        <v>0.5</v>
      </c>
      <c r="P740" s="836">
        <v>239.68</v>
      </c>
      <c r="Q740" s="838">
        <v>1</v>
      </c>
      <c r="R740" s="833">
        <v>2</v>
      </c>
      <c r="S740" s="838">
        <v>1</v>
      </c>
      <c r="T740" s="837">
        <v>0.5</v>
      </c>
      <c r="U740" s="839">
        <v>1</v>
      </c>
    </row>
    <row r="741" spans="1:21" ht="14.45" customHeight="1" x14ac:dyDescent="0.2">
      <c r="A741" s="832">
        <v>50</v>
      </c>
      <c r="B741" s="833" t="s">
        <v>2196</v>
      </c>
      <c r="C741" s="833" t="s">
        <v>2202</v>
      </c>
      <c r="D741" s="834" t="s">
        <v>3340</v>
      </c>
      <c r="E741" s="835" t="s">
        <v>2222</v>
      </c>
      <c r="F741" s="833" t="s">
        <v>2197</v>
      </c>
      <c r="G741" s="833" t="s">
        <v>2236</v>
      </c>
      <c r="H741" s="833" t="s">
        <v>625</v>
      </c>
      <c r="I741" s="833" t="s">
        <v>1719</v>
      </c>
      <c r="J741" s="833" t="s">
        <v>1715</v>
      </c>
      <c r="K741" s="833" t="s">
        <v>1720</v>
      </c>
      <c r="L741" s="836">
        <v>32.25</v>
      </c>
      <c r="M741" s="836">
        <v>32.25</v>
      </c>
      <c r="N741" s="833">
        <v>1</v>
      </c>
      <c r="O741" s="837">
        <v>0.5</v>
      </c>
      <c r="P741" s="836"/>
      <c r="Q741" s="838">
        <v>0</v>
      </c>
      <c r="R741" s="833"/>
      <c r="S741" s="838">
        <v>0</v>
      </c>
      <c r="T741" s="837"/>
      <c r="U741" s="839">
        <v>0</v>
      </c>
    </row>
    <row r="742" spans="1:21" ht="14.45" customHeight="1" x14ac:dyDescent="0.2">
      <c r="A742" s="832">
        <v>50</v>
      </c>
      <c r="B742" s="833" t="s">
        <v>2196</v>
      </c>
      <c r="C742" s="833" t="s">
        <v>2202</v>
      </c>
      <c r="D742" s="834" t="s">
        <v>3340</v>
      </c>
      <c r="E742" s="835" t="s">
        <v>2222</v>
      </c>
      <c r="F742" s="833" t="s">
        <v>2197</v>
      </c>
      <c r="G742" s="833" t="s">
        <v>2236</v>
      </c>
      <c r="H742" s="833" t="s">
        <v>625</v>
      </c>
      <c r="I742" s="833" t="s">
        <v>1721</v>
      </c>
      <c r="J742" s="833" t="s">
        <v>1715</v>
      </c>
      <c r="K742" s="833" t="s">
        <v>1722</v>
      </c>
      <c r="L742" s="836">
        <v>115.18</v>
      </c>
      <c r="M742" s="836">
        <v>115.18</v>
      </c>
      <c r="N742" s="833">
        <v>1</v>
      </c>
      <c r="O742" s="837">
        <v>0.5</v>
      </c>
      <c r="P742" s="836"/>
      <c r="Q742" s="838">
        <v>0</v>
      </c>
      <c r="R742" s="833"/>
      <c r="S742" s="838">
        <v>0</v>
      </c>
      <c r="T742" s="837"/>
      <c r="U742" s="839">
        <v>0</v>
      </c>
    </row>
    <row r="743" spans="1:21" ht="14.45" customHeight="1" x14ac:dyDescent="0.2">
      <c r="A743" s="832">
        <v>50</v>
      </c>
      <c r="B743" s="833" t="s">
        <v>2196</v>
      </c>
      <c r="C743" s="833" t="s">
        <v>2202</v>
      </c>
      <c r="D743" s="834" t="s">
        <v>3340</v>
      </c>
      <c r="E743" s="835" t="s">
        <v>2222</v>
      </c>
      <c r="F743" s="833" t="s">
        <v>2197</v>
      </c>
      <c r="G743" s="833" t="s">
        <v>2242</v>
      </c>
      <c r="H743" s="833" t="s">
        <v>625</v>
      </c>
      <c r="I743" s="833" t="s">
        <v>2243</v>
      </c>
      <c r="J743" s="833" t="s">
        <v>1044</v>
      </c>
      <c r="K743" s="833" t="s">
        <v>1330</v>
      </c>
      <c r="L743" s="836">
        <v>47.7</v>
      </c>
      <c r="M743" s="836">
        <v>286.20000000000005</v>
      </c>
      <c r="N743" s="833">
        <v>6</v>
      </c>
      <c r="O743" s="837">
        <v>4</v>
      </c>
      <c r="P743" s="836">
        <v>190.8</v>
      </c>
      <c r="Q743" s="838">
        <v>0.66666666666666663</v>
      </c>
      <c r="R743" s="833">
        <v>4</v>
      </c>
      <c r="S743" s="838">
        <v>0.66666666666666663</v>
      </c>
      <c r="T743" s="837">
        <v>2.5</v>
      </c>
      <c r="U743" s="839">
        <v>0.625</v>
      </c>
    </row>
    <row r="744" spans="1:21" ht="14.45" customHeight="1" x14ac:dyDescent="0.2">
      <c r="A744" s="832">
        <v>50</v>
      </c>
      <c r="B744" s="833" t="s">
        <v>2196</v>
      </c>
      <c r="C744" s="833" t="s">
        <v>2202</v>
      </c>
      <c r="D744" s="834" t="s">
        <v>3340</v>
      </c>
      <c r="E744" s="835" t="s">
        <v>2222</v>
      </c>
      <c r="F744" s="833" t="s">
        <v>2197</v>
      </c>
      <c r="G744" s="833" t="s">
        <v>2242</v>
      </c>
      <c r="H744" s="833" t="s">
        <v>625</v>
      </c>
      <c r="I744" s="833" t="s">
        <v>1846</v>
      </c>
      <c r="J744" s="833" t="s">
        <v>1044</v>
      </c>
      <c r="K744" s="833" t="s">
        <v>1847</v>
      </c>
      <c r="L744" s="836">
        <v>143.09</v>
      </c>
      <c r="M744" s="836">
        <v>286.18</v>
      </c>
      <c r="N744" s="833">
        <v>2</v>
      </c>
      <c r="O744" s="837">
        <v>2</v>
      </c>
      <c r="P744" s="836"/>
      <c r="Q744" s="838">
        <v>0</v>
      </c>
      <c r="R744" s="833"/>
      <c r="S744" s="838">
        <v>0</v>
      </c>
      <c r="T744" s="837"/>
      <c r="U744" s="839">
        <v>0</v>
      </c>
    </row>
    <row r="745" spans="1:21" ht="14.45" customHeight="1" x14ac:dyDescent="0.2">
      <c r="A745" s="832">
        <v>50</v>
      </c>
      <c r="B745" s="833" t="s">
        <v>2196</v>
      </c>
      <c r="C745" s="833" t="s">
        <v>2202</v>
      </c>
      <c r="D745" s="834" t="s">
        <v>3340</v>
      </c>
      <c r="E745" s="835" t="s">
        <v>2222</v>
      </c>
      <c r="F745" s="833" t="s">
        <v>2197</v>
      </c>
      <c r="G745" s="833" t="s">
        <v>2242</v>
      </c>
      <c r="H745" s="833" t="s">
        <v>625</v>
      </c>
      <c r="I745" s="833" t="s">
        <v>1848</v>
      </c>
      <c r="J745" s="833" t="s">
        <v>1047</v>
      </c>
      <c r="K745" s="833" t="s">
        <v>1849</v>
      </c>
      <c r="L745" s="836">
        <v>286.18</v>
      </c>
      <c r="M745" s="836">
        <v>286.18</v>
      </c>
      <c r="N745" s="833">
        <v>1</v>
      </c>
      <c r="O745" s="837">
        <v>1</v>
      </c>
      <c r="P745" s="836"/>
      <c r="Q745" s="838">
        <v>0</v>
      </c>
      <c r="R745" s="833"/>
      <c r="S745" s="838">
        <v>0</v>
      </c>
      <c r="T745" s="837"/>
      <c r="U745" s="839">
        <v>0</v>
      </c>
    </row>
    <row r="746" spans="1:21" ht="14.45" customHeight="1" x14ac:dyDescent="0.2">
      <c r="A746" s="832">
        <v>50</v>
      </c>
      <c r="B746" s="833" t="s">
        <v>2196</v>
      </c>
      <c r="C746" s="833" t="s">
        <v>2202</v>
      </c>
      <c r="D746" s="834" t="s">
        <v>3340</v>
      </c>
      <c r="E746" s="835" t="s">
        <v>2222</v>
      </c>
      <c r="F746" s="833" t="s">
        <v>2197</v>
      </c>
      <c r="G746" s="833" t="s">
        <v>2468</v>
      </c>
      <c r="H746" s="833" t="s">
        <v>587</v>
      </c>
      <c r="I746" s="833" t="s">
        <v>2474</v>
      </c>
      <c r="J746" s="833" t="s">
        <v>2470</v>
      </c>
      <c r="K746" s="833" t="s">
        <v>2475</v>
      </c>
      <c r="L746" s="836">
        <v>145.72999999999999</v>
      </c>
      <c r="M746" s="836">
        <v>145.72999999999999</v>
      </c>
      <c r="N746" s="833">
        <v>1</v>
      </c>
      <c r="O746" s="837">
        <v>0.5</v>
      </c>
      <c r="P746" s="836">
        <v>145.72999999999999</v>
      </c>
      <c r="Q746" s="838">
        <v>1</v>
      </c>
      <c r="R746" s="833">
        <v>1</v>
      </c>
      <c r="S746" s="838">
        <v>1</v>
      </c>
      <c r="T746" s="837">
        <v>0.5</v>
      </c>
      <c r="U746" s="839">
        <v>1</v>
      </c>
    </row>
    <row r="747" spans="1:21" ht="14.45" customHeight="1" x14ac:dyDescent="0.2">
      <c r="A747" s="832">
        <v>50</v>
      </c>
      <c r="B747" s="833" t="s">
        <v>2196</v>
      </c>
      <c r="C747" s="833" t="s">
        <v>2202</v>
      </c>
      <c r="D747" s="834" t="s">
        <v>3340</v>
      </c>
      <c r="E747" s="835" t="s">
        <v>2222</v>
      </c>
      <c r="F747" s="833" t="s">
        <v>2197</v>
      </c>
      <c r="G747" s="833" t="s">
        <v>2468</v>
      </c>
      <c r="H747" s="833" t="s">
        <v>587</v>
      </c>
      <c r="I747" s="833" t="s">
        <v>2476</v>
      </c>
      <c r="J747" s="833" t="s">
        <v>2470</v>
      </c>
      <c r="K747" s="833" t="s">
        <v>2477</v>
      </c>
      <c r="L747" s="836">
        <v>437.23</v>
      </c>
      <c r="M747" s="836">
        <v>1311.69</v>
      </c>
      <c r="N747" s="833">
        <v>3</v>
      </c>
      <c r="O747" s="837">
        <v>2.5</v>
      </c>
      <c r="P747" s="836"/>
      <c r="Q747" s="838">
        <v>0</v>
      </c>
      <c r="R747" s="833"/>
      <c r="S747" s="838">
        <v>0</v>
      </c>
      <c r="T747" s="837"/>
      <c r="U747" s="839">
        <v>0</v>
      </c>
    </row>
    <row r="748" spans="1:21" ht="14.45" customHeight="1" x14ac:dyDescent="0.2">
      <c r="A748" s="832">
        <v>50</v>
      </c>
      <c r="B748" s="833" t="s">
        <v>2196</v>
      </c>
      <c r="C748" s="833" t="s">
        <v>2202</v>
      </c>
      <c r="D748" s="834" t="s">
        <v>3340</v>
      </c>
      <c r="E748" s="835" t="s">
        <v>2222</v>
      </c>
      <c r="F748" s="833" t="s">
        <v>2197</v>
      </c>
      <c r="G748" s="833" t="s">
        <v>2710</v>
      </c>
      <c r="H748" s="833" t="s">
        <v>587</v>
      </c>
      <c r="I748" s="833" t="s">
        <v>2711</v>
      </c>
      <c r="J748" s="833" t="s">
        <v>2712</v>
      </c>
      <c r="K748" s="833" t="s">
        <v>2713</v>
      </c>
      <c r="L748" s="836">
        <v>21.92</v>
      </c>
      <c r="M748" s="836">
        <v>65.760000000000005</v>
      </c>
      <c r="N748" s="833">
        <v>3</v>
      </c>
      <c r="O748" s="837">
        <v>0.5</v>
      </c>
      <c r="P748" s="836">
        <v>65.760000000000005</v>
      </c>
      <c r="Q748" s="838">
        <v>1</v>
      </c>
      <c r="R748" s="833">
        <v>3</v>
      </c>
      <c r="S748" s="838">
        <v>1</v>
      </c>
      <c r="T748" s="837">
        <v>0.5</v>
      </c>
      <c r="U748" s="839">
        <v>1</v>
      </c>
    </row>
    <row r="749" spans="1:21" ht="14.45" customHeight="1" x14ac:dyDescent="0.2">
      <c r="A749" s="832">
        <v>50</v>
      </c>
      <c r="B749" s="833" t="s">
        <v>2196</v>
      </c>
      <c r="C749" s="833" t="s">
        <v>2202</v>
      </c>
      <c r="D749" s="834" t="s">
        <v>3340</v>
      </c>
      <c r="E749" s="835" t="s">
        <v>2222</v>
      </c>
      <c r="F749" s="833" t="s">
        <v>2197</v>
      </c>
      <c r="G749" s="833" t="s">
        <v>2710</v>
      </c>
      <c r="H749" s="833" t="s">
        <v>587</v>
      </c>
      <c r="I749" s="833" t="s">
        <v>2958</v>
      </c>
      <c r="J749" s="833" t="s">
        <v>2712</v>
      </c>
      <c r="K749" s="833" t="s">
        <v>2959</v>
      </c>
      <c r="L749" s="836">
        <v>87.67</v>
      </c>
      <c r="M749" s="836">
        <v>175.34</v>
      </c>
      <c r="N749" s="833">
        <v>2</v>
      </c>
      <c r="O749" s="837">
        <v>1</v>
      </c>
      <c r="P749" s="836"/>
      <c r="Q749" s="838">
        <v>0</v>
      </c>
      <c r="R749" s="833"/>
      <c r="S749" s="838">
        <v>0</v>
      </c>
      <c r="T749" s="837"/>
      <c r="U749" s="839">
        <v>0</v>
      </c>
    </row>
    <row r="750" spans="1:21" ht="14.45" customHeight="1" x14ac:dyDescent="0.2">
      <c r="A750" s="832">
        <v>50</v>
      </c>
      <c r="B750" s="833" t="s">
        <v>2196</v>
      </c>
      <c r="C750" s="833" t="s">
        <v>2202</v>
      </c>
      <c r="D750" s="834" t="s">
        <v>3340</v>
      </c>
      <c r="E750" s="835" t="s">
        <v>2222</v>
      </c>
      <c r="F750" s="833" t="s">
        <v>2197</v>
      </c>
      <c r="G750" s="833" t="s">
        <v>2964</v>
      </c>
      <c r="H750" s="833" t="s">
        <v>587</v>
      </c>
      <c r="I750" s="833" t="s">
        <v>2965</v>
      </c>
      <c r="J750" s="833" t="s">
        <v>2966</v>
      </c>
      <c r="K750" s="833" t="s">
        <v>2967</v>
      </c>
      <c r="L750" s="836">
        <v>32.25</v>
      </c>
      <c r="M750" s="836">
        <v>64.5</v>
      </c>
      <c r="N750" s="833">
        <v>2</v>
      </c>
      <c r="O750" s="837">
        <v>0.5</v>
      </c>
      <c r="P750" s="836">
        <v>64.5</v>
      </c>
      <c r="Q750" s="838">
        <v>1</v>
      </c>
      <c r="R750" s="833">
        <v>2</v>
      </c>
      <c r="S750" s="838">
        <v>1</v>
      </c>
      <c r="T750" s="837">
        <v>0.5</v>
      </c>
      <c r="U750" s="839">
        <v>1</v>
      </c>
    </row>
    <row r="751" spans="1:21" ht="14.45" customHeight="1" x14ac:dyDescent="0.2">
      <c r="A751" s="832">
        <v>50</v>
      </c>
      <c r="B751" s="833" t="s">
        <v>2196</v>
      </c>
      <c r="C751" s="833" t="s">
        <v>2202</v>
      </c>
      <c r="D751" s="834" t="s">
        <v>3340</v>
      </c>
      <c r="E751" s="835" t="s">
        <v>2222</v>
      </c>
      <c r="F751" s="833" t="s">
        <v>2197</v>
      </c>
      <c r="G751" s="833" t="s">
        <v>2234</v>
      </c>
      <c r="H751" s="833" t="s">
        <v>625</v>
      </c>
      <c r="I751" s="833" t="s">
        <v>1851</v>
      </c>
      <c r="J751" s="833" t="s">
        <v>1852</v>
      </c>
      <c r="K751" s="833" t="s">
        <v>1853</v>
      </c>
      <c r="L751" s="836">
        <v>10.34</v>
      </c>
      <c r="M751" s="836">
        <v>20.68</v>
      </c>
      <c r="N751" s="833">
        <v>2</v>
      </c>
      <c r="O751" s="837">
        <v>0.5</v>
      </c>
      <c r="P751" s="836">
        <v>20.68</v>
      </c>
      <c r="Q751" s="838">
        <v>1</v>
      </c>
      <c r="R751" s="833">
        <v>2</v>
      </c>
      <c r="S751" s="838">
        <v>1</v>
      </c>
      <c r="T751" s="837">
        <v>0.5</v>
      </c>
      <c r="U751" s="839">
        <v>1</v>
      </c>
    </row>
    <row r="752" spans="1:21" ht="14.45" customHeight="1" x14ac:dyDescent="0.2">
      <c r="A752" s="832">
        <v>50</v>
      </c>
      <c r="B752" s="833" t="s">
        <v>2196</v>
      </c>
      <c r="C752" s="833" t="s">
        <v>2202</v>
      </c>
      <c r="D752" s="834" t="s">
        <v>3340</v>
      </c>
      <c r="E752" s="835" t="s">
        <v>2222</v>
      </c>
      <c r="F752" s="833" t="s">
        <v>2197</v>
      </c>
      <c r="G752" s="833" t="s">
        <v>2234</v>
      </c>
      <c r="H752" s="833" t="s">
        <v>625</v>
      </c>
      <c r="I752" s="833" t="s">
        <v>2485</v>
      </c>
      <c r="J752" s="833" t="s">
        <v>1852</v>
      </c>
      <c r="K752" s="833" t="s">
        <v>2299</v>
      </c>
      <c r="L752" s="836">
        <v>158.99</v>
      </c>
      <c r="M752" s="836">
        <v>158.99</v>
      </c>
      <c r="N752" s="833">
        <v>1</v>
      </c>
      <c r="O752" s="837">
        <v>0.5</v>
      </c>
      <c r="P752" s="836">
        <v>158.99</v>
      </c>
      <c r="Q752" s="838">
        <v>1</v>
      </c>
      <c r="R752" s="833">
        <v>1</v>
      </c>
      <c r="S752" s="838">
        <v>1</v>
      </c>
      <c r="T752" s="837">
        <v>0.5</v>
      </c>
      <c r="U752" s="839">
        <v>1</v>
      </c>
    </row>
    <row r="753" spans="1:21" ht="14.45" customHeight="1" x14ac:dyDescent="0.2">
      <c r="A753" s="832">
        <v>50</v>
      </c>
      <c r="B753" s="833" t="s">
        <v>2196</v>
      </c>
      <c r="C753" s="833" t="s">
        <v>2202</v>
      </c>
      <c r="D753" s="834" t="s">
        <v>3340</v>
      </c>
      <c r="E753" s="835" t="s">
        <v>2222</v>
      </c>
      <c r="F753" s="833" t="s">
        <v>2197</v>
      </c>
      <c r="G753" s="833" t="s">
        <v>2488</v>
      </c>
      <c r="H753" s="833" t="s">
        <v>587</v>
      </c>
      <c r="I753" s="833" t="s">
        <v>2489</v>
      </c>
      <c r="J753" s="833" t="s">
        <v>2490</v>
      </c>
      <c r="K753" s="833" t="s">
        <v>2491</v>
      </c>
      <c r="L753" s="836">
        <v>6167.15</v>
      </c>
      <c r="M753" s="836">
        <v>6167.15</v>
      </c>
      <c r="N753" s="833">
        <v>1</v>
      </c>
      <c r="O753" s="837">
        <v>0.5</v>
      </c>
      <c r="P753" s="836"/>
      <c r="Q753" s="838">
        <v>0</v>
      </c>
      <c r="R753" s="833"/>
      <c r="S753" s="838">
        <v>0</v>
      </c>
      <c r="T753" s="837"/>
      <c r="U753" s="839">
        <v>0</v>
      </c>
    </row>
    <row r="754" spans="1:21" ht="14.45" customHeight="1" x14ac:dyDescent="0.2">
      <c r="A754" s="832">
        <v>50</v>
      </c>
      <c r="B754" s="833" t="s">
        <v>2196</v>
      </c>
      <c r="C754" s="833" t="s">
        <v>2202</v>
      </c>
      <c r="D754" s="834" t="s">
        <v>3340</v>
      </c>
      <c r="E754" s="835" t="s">
        <v>2222</v>
      </c>
      <c r="F754" s="833" t="s">
        <v>2197</v>
      </c>
      <c r="G754" s="833" t="s">
        <v>2492</v>
      </c>
      <c r="H754" s="833" t="s">
        <v>625</v>
      </c>
      <c r="I754" s="833" t="s">
        <v>1901</v>
      </c>
      <c r="J754" s="833" t="s">
        <v>1902</v>
      </c>
      <c r="K754" s="833" t="s">
        <v>732</v>
      </c>
      <c r="L754" s="836">
        <v>143.35</v>
      </c>
      <c r="M754" s="836">
        <v>143.35</v>
      </c>
      <c r="N754" s="833">
        <v>1</v>
      </c>
      <c r="O754" s="837">
        <v>1</v>
      </c>
      <c r="P754" s="836">
        <v>143.35</v>
      </c>
      <c r="Q754" s="838">
        <v>1</v>
      </c>
      <c r="R754" s="833">
        <v>1</v>
      </c>
      <c r="S754" s="838">
        <v>1</v>
      </c>
      <c r="T754" s="837">
        <v>1</v>
      </c>
      <c r="U754" s="839">
        <v>1</v>
      </c>
    </row>
    <row r="755" spans="1:21" ht="14.45" customHeight="1" x14ac:dyDescent="0.2">
      <c r="A755" s="832">
        <v>50</v>
      </c>
      <c r="B755" s="833" t="s">
        <v>2196</v>
      </c>
      <c r="C755" s="833" t="s">
        <v>2202</v>
      </c>
      <c r="D755" s="834" t="s">
        <v>3340</v>
      </c>
      <c r="E755" s="835" t="s">
        <v>2222</v>
      </c>
      <c r="F755" s="833" t="s">
        <v>2197</v>
      </c>
      <c r="G755" s="833" t="s">
        <v>2492</v>
      </c>
      <c r="H755" s="833" t="s">
        <v>625</v>
      </c>
      <c r="I755" s="833" t="s">
        <v>2493</v>
      </c>
      <c r="J755" s="833" t="s">
        <v>1902</v>
      </c>
      <c r="K755" s="833" t="s">
        <v>2239</v>
      </c>
      <c r="L755" s="836">
        <v>220.53</v>
      </c>
      <c r="M755" s="836">
        <v>1543.71</v>
      </c>
      <c r="N755" s="833">
        <v>7</v>
      </c>
      <c r="O755" s="837">
        <v>1.5</v>
      </c>
      <c r="P755" s="836">
        <v>882.12</v>
      </c>
      <c r="Q755" s="838">
        <v>0.5714285714285714</v>
      </c>
      <c r="R755" s="833">
        <v>4</v>
      </c>
      <c r="S755" s="838">
        <v>0.5714285714285714</v>
      </c>
      <c r="T755" s="837">
        <v>1</v>
      </c>
      <c r="U755" s="839">
        <v>0.66666666666666663</v>
      </c>
    </row>
    <row r="756" spans="1:21" ht="14.45" customHeight="1" x14ac:dyDescent="0.2">
      <c r="A756" s="832">
        <v>50</v>
      </c>
      <c r="B756" s="833" t="s">
        <v>2196</v>
      </c>
      <c r="C756" s="833" t="s">
        <v>2202</v>
      </c>
      <c r="D756" s="834" t="s">
        <v>3340</v>
      </c>
      <c r="E756" s="835" t="s">
        <v>2222</v>
      </c>
      <c r="F756" s="833" t="s">
        <v>2197</v>
      </c>
      <c r="G756" s="833" t="s">
        <v>2492</v>
      </c>
      <c r="H756" s="833" t="s">
        <v>625</v>
      </c>
      <c r="I756" s="833" t="s">
        <v>2984</v>
      </c>
      <c r="J756" s="833" t="s">
        <v>1902</v>
      </c>
      <c r="K756" s="833" t="s">
        <v>2320</v>
      </c>
      <c r="L756" s="836">
        <v>310.58999999999997</v>
      </c>
      <c r="M756" s="836">
        <v>310.58999999999997</v>
      </c>
      <c r="N756" s="833">
        <v>1</v>
      </c>
      <c r="O756" s="837">
        <v>1</v>
      </c>
      <c r="P756" s="836"/>
      <c r="Q756" s="838">
        <v>0</v>
      </c>
      <c r="R756" s="833"/>
      <c r="S756" s="838">
        <v>0</v>
      </c>
      <c r="T756" s="837"/>
      <c r="U756" s="839">
        <v>0</v>
      </c>
    </row>
    <row r="757" spans="1:21" ht="14.45" customHeight="1" x14ac:dyDescent="0.2">
      <c r="A757" s="832">
        <v>50</v>
      </c>
      <c r="B757" s="833" t="s">
        <v>2196</v>
      </c>
      <c r="C757" s="833" t="s">
        <v>2202</v>
      </c>
      <c r="D757" s="834" t="s">
        <v>3340</v>
      </c>
      <c r="E757" s="835" t="s">
        <v>2222</v>
      </c>
      <c r="F757" s="833" t="s">
        <v>2197</v>
      </c>
      <c r="G757" s="833" t="s">
        <v>2293</v>
      </c>
      <c r="H757" s="833" t="s">
        <v>587</v>
      </c>
      <c r="I757" s="833" t="s">
        <v>2294</v>
      </c>
      <c r="J757" s="833" t="s">
        <v>1083</v>
      </c>
      <c r="K757" s="833" t="s">
        <v>2295</v>
      </c>
      <c r="L757" s="836">
        <v>128.69999999999999</v>
      </c>
      <c r="M757" s="836">
        <v>257.39999999999998</v>
      </c>
      <c r="N757" s="833">
        <v>2</v>
      </c>
      <c r="O757" s="837">
        <v>1</v>
      </c>
      <c r="P757" s="836"/>
      <c r="Q757" s="838">
        <v>0</v>
      </c>
      <c r="R757" s="833"/>
      <c r="S757" s="838">
        <v>0</v>
      </c>
      <c r="T757" s="837"/>
      <c r="U757" s="839">
        <v>0</v>
      </c>
    </row>
    <row r="758" spans="1:21" ht="14.45" customHeight="1" x14ac:dyDescent="0.2">
      <c r="A758" s="832">
        <v>50</v>
      </c>
      <c r="B758" s="833" t="s">
        <v>2196</v>
      </c>
      <c r="C758" s="833" t="s">
        <v>2202</v>
      </c>
      <c r="D758" s="834" t="s">
        <v>3340</v>
      </c>
      <c r="E758" s="835" t="s">
        <v>2222</v>
      </c>
      <c r="F758" s="833" t="s">
        <v>2197</v>
      </c>
      <c r="G758" s="833" t="s">
        <v>2725</v>
      </c>
      <c r="H758" s="833" t="s">
        <v>587</v>
      </c>
      <c r="I758" s="833" t="s">
        <v>3202</v>
      </c>
      <c r="J758" s="833" t="s">
        <v>3203</v>
      </c>
      <c r="K758" s="833" t="s">
        <v>3204</v>
      </c>
      <c r="L758" s="836">
        <v>0</v>
      </c>
      <c r="M758" s="836">
        <v>0</v>
      </c>
      <c r="N758" s="833">
        <v>1</v>
      </c>
      <c r="O758" s="837">
        <v>1</v>
      </c>
      <c r="P758" s="836"/>
      <c r="Q758" s="838"/>
      <c r="R758" s="833"/>
      <c r="S758" s="838">
        <v>0</v>
      </c>
      <c r="T758" s="837"/>
      <c r="U758" s="839">
        <v>0</v>
      </c>
    </row>
    <row r="759" spans="1:21" ht="14.45" customHeight="1" x14ac:dyDescent="0.2">
      <c r="A759" s="832">
        <v>50</v>
      </c>
      <c r="B759" s="833" t="s">
        <v>2196</v>
      </c>
      <c r="C759" s="833" t="s">
        <v>2202</v>
      </c>
      <c r="D759" s="834" t="s">
        <v>3340</v>
      </c>
      <c r="E759" s="835" t="s">
        <v>2222</v>
      </c>
      <c r="F759" s="833" t="s">
        <v>2197</v>
      </c>
      <c r="G759" s="833" t="s">
        <v>2244</v>
      </c>
      <c r="H759" s="833" t="s">
        <v>587</v>
      </c>
      <c r="I759" s="833" t="s">
        <v>2497</v>
      </c>
      <c r="J759" s="833" t="s">
        <v>1154</v>
      </c>
      <c r="K759" s="833" t="s">
        <v>2403</v>
      </c>
      <c r="L759" s="836">
        <v>210.38</v>
      </c>
      <c r="M759" s="836">
        <v>1051.9000000000001</v>
      </c>
      <c r="N759" s="833">
        <v>5</v>
      </c>
      <c r="O759" s="837">
        <v>3.5</v>
      </c>
      <c r="P759" s="836">
        <v>841.52</v>
      </c>
      <c r="Q759" s="838">
        <v>0.79999999999999993</v>
      </c>
      <c r="R759" s="833">
        <v>4</v>
      </c>
      <c r="S759" s="838">
        <v>0.8</v>
      </c>
      <c r="T759" s="837">
        <v>3</v>
      </c>
      <c r="U759" s="839">
        <v>0.8571428571428571</v>
      </c>
    </row>
    <row r="760" spans="1:21" ht="14.45" customHeight="1" x14ac:dyDescent="0.2">
      <c r="A760" s="832">
        <v>50</v>
      </c>
      <c r="B760" s="833" t="s">
        <v>2196</v>
      </c>
      <c r="C760" s="833" t="s">
        <v>2202</v>
      </c>
      <c r="D760" s="834" t="s">
        <v>3340</v>
      </c>
      <c r="E760" s="835" t="s">
        <v>2222</v>
      </c>
      <c r="F760" s="833" t="s">
        <v>2197</v>
      </c>
      <c r="G760" s="833" t="s">
        <v>2247</v>
      </c>
      <c r="H760" s="833" t="s">
        <v>587</v>
      </c>
      <c r="I760" s="833" t="s">
        <v>2248</v>
      </c>
      <c r="J760" s="833" t="s">
        <v>1285</v>
      </c>
      <c r="K760" s="833" t="s">
        <v>2249</v>
      </c>
      <c r="L760" s="836">
        <v>219.37</v>
      </c>
      <c r="M760" s="836">
        <v>1316.22</v>
      </c>
      <c r="N760" s="833">
        <v>6</v>
      </c>
      <c r="O760" s="837">
        <v>2</v>
      </c>
      <c r="P760" s="836">
        <v>658.11</v>
      </c>
      <c r="Q760" s="838">
        <v>0.5</v>
      </c>
      <c r="R760" s="833">
        <v>3</v>
      </c>
      <c r="S760" s="838">
        <v>0.5</v>
      </c>
      <c r="T760" s="837">
        <v>1</v>
      </c>
      <c r="U760" s="839">
        <v>0.5</v>
      </c>
    </row>
    <row r="761" spans="1:21" ht="14.45" customHeight="1" x14ac:dyDescent="0.2">
      <c r="A761" s="832">
        <v>50</v>
      </c>
      <c r="B761" s="833" t="s">
        <v>2196</v>
      </c>
      <c r="C761" s="833" t="s">
        <v>2202</v>
      </c>
      <c r="D761" s="834" t="s">
        <v>3340</v>
      </c>
      <c r="E761" s="835" t="s">
        <v>2222</v>
      </c>
      <c r="F761" s="833" t="s">
        <v>2197</v>
      </c>
      <c r="G761" s="833" t="s">
        <v>2498</v>
      </c>
      <c r="H761" s="833" t="s">
        <v>625</v>
      </c>
      <c r="I761" s="833" t="s">
        <v>1876</v>
      </c>
      <c r="J761" s="833" t="s">
        <v>1877</v>
      </c>
      <c r="K761" s="833" t="s">
        <v>1878</v>
      </c>
      <c r="L761" s="836">
        <v>263.68</v>
      </c>
      <c r="M761" s="836">
        <v>527.36</v>
      </c>
      <c r="N761" s="833">
        <v>2</v>
      </c>
      <c r="O761" s="837">
        <v>1</v>
      </c>
      <c r="P761" s="836">
        <v>263.68</v>
      </c>
      <c r="Q761" s="838">
        <v>0.5</v>
      </c>
      <c r="R761" s="833">
        <v>1</v>
      </c>
      <c r="S761" s="838">
        <v>0.5</v>
      </c>
      <c r="T761" s="837">
        <v>0.5</v>
      </c>
      <c r="U761" s="839">
        <v>0.5</v>
      </c>
    </row>
    <row r="762" spans="1:21" ht="14.45" customHeight="1" x14ac:dyDescent="0.2">
      <c r="A762" s="832">
        <v>50</v>
      </c>
      <c r="B762" s="833" t="s">
        <v>2196</v>
      </c>
      <c r="C762" s="833" t="s">
        <v>2202</v>
      </c>
      <c r="D762" s="834" t="s">
        <v>3340</v>
      </c>
      <c r="E762" s="835" t="s">
        <v>2222</v>
      </c>
      <c r="F762" s="833" t="s">
        <v>2197</v>
      </c>
      <c r="G762" s="833" t="s">
        <v>2502</v>
      </c>
      <c r="H762" s="833" t="s">
        <v>625</v>
      </c>
      <c r="I762" s="833" t="s">
        <v>1884</v>
      </c>
      <c r="J762" s="833" t="s">
        <v>1885</v>
      </c>
      <c r="K762" s="833" t="s">
        <v>1886</v>
      </c>
      <c r="L762" s="836">
        <v>131.86000000000001</v>
      </c>
      <c r="M762" s="836">
        <v>791.16000000000008</v>
      </c>
      <c r="N762" s="833">
        <v>6</v>
      </c>
      <c r="O762" s="837">
        <v>2</v>
      </c>
      <c r="P762" s="836"/>
      <c r="Q762" s="838">
        <v>0</v>
      </c>
      <c r="R762" s="833"/>
      <c r="S762" s="838">
        <v>0</v>
      </c>
      <c r="T762" s="837"/>
      <c r="U762" s="839">
        <v>0</v>
      </c>
    </row>
    <row r="763" spans="1:21" ht="14.45" customHeight="1" x14ac:dyDescent="0.2">
      <c r="A763" s="832">
        <v>50</v>
      </c>
      <c r="B763" s="833" t="s">
        <v>2196</v>
      </c>
      <c r="C763" s="833" t="s">
        <v>2202</v>
      </c>
      <c r="D763" s="834" t="s">
        <v>3340</v>
      </c>
      <c r="E763" s="835" t="s">
        <v>2222</v>
      </c>
      <c r="F763" s="833" t="s">
        <v>2197</v>
      </c>
      <c r="G763" s="833" t="s">
        <v>2503</v>
      </c>
      <c r="H763" s="833" t="s">
        <v>625</v>
      </c>
      <c r="I763" s="833" t="s">
        <v>1880</v>
      </c>
      <c r="J763" s="833" t="s">
        <v>1881</v>
      </c>
      <c r="K763" s="833" t="s">
        <v>1882</v>
      </c>
      <c r="L763" s="836">
        <v>345.69</v>
      </c>
      <c r="M763" s="836">
        <v>691.38</v>
      </c>
      <c r="N763" s="833">
        <v>2</v>
      </c>
      <c r="O763" s="837">
        <v>1.5</v>
      </c>
      <c r="P763" s="836">
        <v>691.38</v>
      </c>
      <c r="Q763" s="838">
        <v>1</v>
      </c>
      <c r="R763" s="833">
        <v>2</v>
      </c>
      <c r="S763" s="838">
        <v>1</v>
      </c>
      <c r="T763" s="837">
        <v>1.5</v>
      </c>
      <c r="U763" s="839">
        <v>1</v>
      </c>
    </row>
    <row r="764" spans="1:21" ht="14.45" customHeight="1" x14ac:dyDescent="0.2">
      <c r="A764" s="832">
        <v>50</v>
      </c>
      <c r="B764" s="833" t="s">
        <v>2196</v>
      </c>
      <c r="C764" s="833" t="s">
        <v>2202</v>
      </c>
      <c r="D764" s="834" t="s">
        <v>3340</v>
      </c>
      <c r="E764" s="835" t="s">
        <v>2222</v>
      </c>
      <c r="F764" s="833" t="s">
        <v>2197</v>
      </c>
      <c r="G764" s="833" t="s">
        <v>2503</v>
      </c>
      <c r="H764" s="833" t="s">
        <v>587</v>
      </c>
      <c r="I764" s="833" t="s">
        <v>2509</v>
      </c>
      <c r="J764" s="833" t="s">
        <v>1881</v>
      </c>
      <c r="K764" s="833" t="s">
        <v>2510</v>
      </c>
      <c r="L764" s="836">
        <v>289.08999999999997</v>
      </c>
      <c r="M764" s="836">
        <v>578.17999999999995</v>
      </c>
      <c r="N764" s="833">
        <v>2</v>
      </c>
      <c r="O764" s="837">
        <v>1</v>
      </c>
      <c r="P764" s="836">
        <v>578.17999999999995</v>
      </c>
      <c r="Q764" s="838">
        <v>1</v>
      </c>
      <c r="R764" s="833">
        <v>2</v>
      </c>
      <c r="S764" s="838">
        <v>1</v>
      </c>
      <c r="T764" s="837">
        <v>1</v>
      </c>
      <c r="U764" s="839">
        <v>1</v>
      </c>
    </row>
    <row r="765" spans="1:21" ht="14.45" customHeight="1" x14ac:dyDescent="0.2">
      <c r="A765" s="832">
        <v>50</v>
      </c>
      <c r="B765" s="833" t="s">
        <v>2196</v>
      </c>
      <c r="C765" s="833" t="s">
        <v>2202</v>
      </c>
      <c r="D765" s="834" t="s">
        <v>3340</v>
      </c>
      <c r="E765" s="835" t="s">
        <v>2222</v>
      </c>
      <c r="F765" s="833" t="s">
        <v>2197</v>
      </c>
      <c r="G765" s="833" t="s">
        <v>2598</v>
      </c>
      <c r="H765" s="833" t="s">
        <v>587</v>
      </c>
      <c r="I765" s="833" t="s">
        <v>2602</v>
      </c>
      <c r="J765" s="833" t="s">
        <v>2600</v>
      </c>
      <c r="K765" s="833" t="s">
        <v>2603</v>
      </c>
      <c r="L765" s="836">
        <v>93.43</v>
      </c>
      <c r="M765" s="836">
        <v>93.43</v>
      </c>
      <c r="N765" s="833">
        <v>1</v>
      </c>
      <c r="O765" s="837">
        <v>0.5</v>
      </c>
      <c r="P765" s="836">
        <v>93.43</v>
      </c>
      <c r="Q765" s="838">
        <v>1</v>
      </c>
      <c r="R765" s="833">
        <v>1</v>
      </c>
      <c r="S765" s="838">
        <v>1</v>
      </c>
      <c r="T765" s="837">
        <v>0.5</v>
      </c>
      <c r="U765" s="839">
        <v>1</v>
      </c>
    </row>
    <row r="766" spans="1:21" ht="14.45" customHeight="1" x14ac:dyDescent="0.2">
      <c r="A766" s="832">
        <v>50</v>
      </c>
      <c r="B766" s="833" t="s">
        <v>2196</v>
      </c>
      <c r="C766" s="833" t="s">
        <v>2202</v>
      </c>
      <c r="D766" s="834" t="s">
        <v>3340</v>
      </c>
      <c r="E766" s="835" t="s">
        <v>2222</v>
      </c>
      <c r="F766" s="833" t="s">
        <v>2197</v>
      </c>
      <c r="G766" s="833" t="s">
        <v>3205</v>
      </c>
      <c r="H766" s="833" t="s">
        <v>587</v>
      </c>
      <c r="I766" s="833" t="s">
        <v>3206</v>
      </c>
      <c r="J766" s="833" t="s">
        <v>3207</v>
      </c>
      <c r="K766" s="833" t="s">
        <v>3208</v>
      </c>
      <c r="L766" s="836">
        <v>25.12</v>
      </c>
      <c r="M766" s="836">
        <v>25.12</v>
      </c>
      <c r="N766" s="833">
        <v>1</v>
      </c>
      <c r="O766" s="837">
        <v>0.5</v>
      </c>
      <c r="P766" s="836"/>
      <c r="Q766" s="838">
        <v>0</v>
      </c>
      <c r="R766" s="833"/>
      <c r="S766" s="838">
        <v>0</v>
      </c>
      <c r="T766" s="837"/>
      <c r="U766" s="839">
        <v>0</v>
      </c>
    </row>
    <row r="767" spans="1:21" ht="14.45" customHeight="1" x14ac:dyDescent="0.2">
      <c r="A767" s="832">
        <v>50</v>
      </c>
      <c r="B767" s="833" t="s">
        <v>2196</v>
      </c>
      <c r="C767" s="833" t="s">
        <v>2202</v>
      </c>
      <c r="D767" s="834" t="s">
        <v>3340</v>
      </c>
      <c r="E767" s="835" t="s">
        <v>2222</v>
      </c>
      <c r="F767" s="833" t="s">
        <v>2197</v>
      </c>
      <c r="G767" s="833" t="s">
        <v>2525</v>
      </c>
      <c r="H767" s="833" t="s">
        <v>587</v>
      </c>
      <c r="I767" s="833" t="s">
        <v>3209</v>
      </c>
      <c r="J767" s="833" t="s">
        <v>3054</v>
      </c>
      <c r="K767" s="833" t="s">
        <v>3210</v>
      </c>
      <c r="L767" s="836">
        <v>218.73</v>
      </c>
      <c r="M767" s="836">
        <v>218.73</v>
      </c>
      <c r="N767" s="833">
        <v>1</v>
      </c>
      <c r="O767" s="837">
        <v>0.5</v>
      </c>
      <c r="P767" s="836">
        <v>218.73</v>
      </c>
      <c r="Q767" s="838">
        <v>1</v>
      </c>
      <c r="R767" s="833">
        <v>1</v>
      </c>
      <c r="S767" s="838">
        <v>1</v>
      </c>
      <c r="T767" s="837">
        <v>0.5</v>
      </c>
      <c r="U767" s="839">
        <v>1</v>
      </c>
    </row>
    <row r="768" spans="1:21" ht="14.45" customHeight="1" x14ac:dyDescent="0.2">
      <c r="A768" s="832">
        <v>50</v>
      </c>
      <c r="B768" s="833" t="s">
        <v>2196</v>
      </c>
      <c r="C768" s="833" t="s">
        <v>2202</v>
      </c>
      <c r="D768" s="834" t="s">
        <v>3340</v>
      </c>
      <c r="E768" s="835" t="s">
        <v>2222</v>
      </c>
      <c r="F768" s="833" t="s">
        <v>2197</v>
      </c>
      <c r="G768" s="833" t="s">
        <v>1163</v>
      </c>
      <c r="H768" s="833" t="s">
        <v>625</v>
      </c>
      <c r="I768" s="833" t="s">
        <v>1751</v>
      </c>
      <c r="J768" s="833" t="s">
        <v>1752</v>
      </c>
      <c r="K768" s="833" t="s">
        <v>1753</v>
      </c>
      <c r="L768" s="836">
        <v>184.74</v>
      </c>
      <c r="M768" s="836">
        <v>554.22</v>
      </c>
      <c r="N768" s="833">
        <v>3</v>
      </c>
      <c r="O768" s="837">
        <v>1.5</v>
      </c>
      <c r="P768" s="836">
        <v>369.48</v>
      </c>
      <c r="Q768" s="838">
        <v>0.66666666666666663</v>
      </c>
      <c r="R768" s="833">
        <v>2</v>
      </c>
      <c r="S768" s="838">
        <v>0.66666666666666663</v>
      </c>
      <c r="T768" s="837">
        <v>1</v>
      </c>
      <c r="U768" s="839">
        <v>0.66666666666666663</v>
      </c>
    </row>
    <row r="769" spans="1:21" ht="14.45" customHeight="1" x14ac:dyDescent="0.2">
      <c r="A769" s="832">
        <v>50</v>
      </c>
      <c r="B769" s="833" t="s">
        <v>2196</v>
      </c>
      <c r="C769" s="833" t="s">
        <v>2202</v>
      </c>
      <c r="D769" s="834" t="s">
        <v>3340</v>
      </c>
      <c r="E769" s="835" t="s">
        <v>2222</v>
      </c>
      <c r="F769" s="833" t="s">
        <v>2197</v>
      </c>
      <c r="G769" s="833" t="s">
        <v>1163</v>
      </c>
      <c r="H769" s="833" t="s">
        <v>625</v>
      </c>
      <c r="I769" s="833" t="s">
        <v>1754</v>
      </c>
      <c r="J769" s="833" t="s">
        <v>1755</v>
      </c>
      <c r="K769" s="833" t="s">
        <v>1756</v>
      </c>
      <c r="L769" s="836">
        <v>120.61</v>
      </c>
      <c r="M769" s="836">
        <v>120.61</v>
      </c>
      <c r="N769" s="833">
        <v>1</v>
      </c>
      <c r="O769" s="837">
        <v>1</v>
      </c>
      <c r="P769" s="836"/>
      <c r="Q769" s="838">
        <v>0</v>
      </c>
      <c r="R769" s="833"/>
      <c r="S769" s="838">
        <v>0</v>
      </c>
      <c r="T769" s="837"/>
      <c r="U769" s="839">
        <v>0</v>
      </c>
    </row>
    <row r="770" spans="1:21" ht="14.45" customHeight="1" x14ac:dyDescent="0.2">
      <c r="A770" s="832">
        <v>50</v>
      </c>
      <c r="B770" s="833" t="s">
        <v>2196</v>
      </c>
      <c r="C770" s="833" t="s">
        <v>2202</v>
      </c>
      <c r="D770" s="834" t="s">
        <v>3340</v>
      </c>
      <c r="E770" s="835" t="s">
        <v>2222</v>
      </c>
      <c r="F770" s="833" t="s">
        <v>2197</v>
      </c>
      <c r="G770" s="833" t="s">
        <v>3060</v>
      </c>
      <c r="H770" s="833" t="s">
        <v>625</v>
      </c>
      <c r="I770" s="833" t="s">
        <v>3131</v>
      </c>
      <c r="J770" s="833" t="s">
        <v>1780</v>
      </c>
      <c r="K770" s="833" t="s">
        <v>3132</v>
      </c>
      <c r="L770" s="836">
        <v>5339.52</v>
      </c>
      <c r="M770" s="836">
        <v>5339.52</v>
      </c>
      <c r="N770" s="833">
        <v>1</v>
      </c>
      <c r="O770" s="837">
        <v>1</v>
      </c>
      <c r="P770" s="836">
        <v>5339.52</v>
      </c>
      <c r="Q770" s="838">
        <v>1</v>
      </c>
      <c r="R770" s="833">
        <v>1</v>
      </c>
      <c r="S770" s="838">
        <v>1</v>
      </c>
      <c r="T770" s="837">
        <v>1</v>
      </c>
      <c r="U770" s="839">
        <v>1</v>
      </c>
    </row>
    <row r="771" spans="1:21" ht="14.45" customHeight="1" x14ac:dyDescent="0.2">
      <c r="A771" s="832">
        <v>50</v>
      </c>
      <c r="B771" s="833" t="s">
        <v>2196</v>
      </c>
      <c r="C771" s="833" t="s">
        <v>2202</v>
      </c>
      <c r="D771" s="834" t="s">
        <v>3340</v>
      </c>
      <c r="E771" s="835" t="s">
        <v>2222</v>
      </c>
      <c r="F771" s="833" t="s">
        <v>2197</v>
      </c>
      <c r="G771" s="833" t="s">
        <v>3060</v>
      </c>
      <c r="H771" s="833" t="s">
        <v>625</v>
      </c>
      <c r="I771" s="833" t="s">
        <v>1782</v>
      </c>
      <c r="J771" s="833" t="s">
        <v>1780</v>
      </c>
      <c r="K771" s="833" t="s">
        <v>1783</v>
      </c>
      <c r="L771" s="836">
        <v>2669.75</v>
      </c>
      <c r="M771" s="836">
        <v>10679</v>
      </c>
      <c r="N771" s="833">
        <v>4</v>
      </c>
      <c r="O771" s="837">
        <v>3</v>
      </c>
      <c r="P771" s="836">
        <v>5339.5</v>
      </c>
      <c r="Q771" s="838">
        <v>0.5</v>
      </c>
      <c r="R771" s="833">
        <v>2</v>
      </c>
      <c r="S771" s="838">
        <v>0.5</v>
      </c>
      <c r="T771" s="837">
        <v>1.5</v>
      </c>
      <c r="U771" s="839">
        <v>0.5</v>
      </c>
    </row>
    <row r="772" spans="1:21" ht="14.45" customHeight="1" x14ac:dyDescent="0.2">
      <c r="A772" s="832">
        <v>50</v>
      </c>
      <c r="B772" s="833" t="s">
        <v>2196</v>
      </c>
      <c r="C772" s="833" t="s">
        <v>2202</v>
      </c>
      <c r="D772" s="834" t="s">
        <v>3340</v>
      </c>
      <c r="E772" s="835" t="s">
        <v>2222</v>
      </c>
      <c r="F772" s="833" t="s">
        <v>2197</v>
      </c>
      <c r="G772" s="833" t="s">
        <v>2530</v>
      </c>
      <c r="H772" s="833" t="s">
        <v>625</v>
      </c>
      <c r="I772" s="833" t="s">
        <v>2531</v>
      </c>
      <c r="J772" s="833" t="s">
        <v>2532</v>
      </c>
      <c r="K772" s="833" t="s">
        <v>2533</v>
      </c>
      <c r="L772" s="836">
        <v>1046.76</v>
      </c>
      <c r="M772" s="836">
        <v>1046.76</v>
      </c>
      <c r="N772" s="833">
        <v>1</v>
      </c>
      <c r="O772" s="837">
        <v>1</v>
      </c>
      <c r="P772" s="836">
        <v>1046.76</v>
      </c>
      <c r="Q772" s="838">
        <v>1</v>
      </c>
      <c r="R772" s="833">
        <v>1</v>
      </c>
      <c r="S772" s="838">
        <v>1</v>
      </c>
      <c r="T772" s="837">
        <v>1</v>
      </c>
      <c r="U772" s="839">
        <v>1</v>
      </c>
    </row>
    <row r="773" spans="1:21" ht="14.45" customHeight="1" x14ac:dyDescent="0.2">
      <c r="A773" s="832">
        <v>50</v>
      </c>
      <c r="B773" s="833" t="s">
        <v>2196</v>
      </c>
      <c r="C773" s="833" t="s">
        <v>2202</v>
      </c>
      <c r="D773" s="834" t="s">
        <v>3340</v>
      </c>
      <c r="E773" s="835" t="s">
        <v>2222</v>
      </c>
      <c r="F773" s="833" t="s">
        <v>2197</v>
      </c>
      <c r="G773" s="833" t="s">
        <v>2534</v>
      </c>
      <c r="H773" s="833" t="s">
        <v>625</v>
      </c>
      <c r="I773" s="833" t="s">
        <v>3073</v>
      </c>
      <c r="J773" s="833" t="s">
        <v>1870</v>
      </c>
      <c r="K773" s="833" t="s">
        <v>3074</v>
      </c>
      <c r="L773" s="836">
        <v>544.38</v>
      </c>
      <c r="M773" s="836">
        <v>1088.76</v>
      </c>
      <c r="N773" s="833">
        <v>2</v>
      </c>
      <c r="O773" s="837">
        <v>2</v>
      </c>
      <c r="P773" s="836"/>
      <c r="Q773" s="838">
        <v>0</v>
      </c>
      <c r="R773" s="833"/>
      <c r="S773" s="838">
        <v>0</v>
      </c>
      <c r="T773" s="837"/>
      <c r="U773" s="839">
        <v>0</v>
      </c>
    </row>
    <row r="774" spans="1:21" ht="14.45" customHeight="1" x14ac:dyDescent="0.2">
      <c r="A774" s="832">
        <v>50</v>
      </c>
      <c r="B774" s="833" t="s">
        <v>2196</v>
      </c>
      <c r="C774" s="833" t="s">
        <v>2202</v>
      </c>
      <c r="D774" s="834" t="s">
        <v>3340</v>
      </c>
      <c r="E774" s="835" t="s">
        <v>2222</v>
      </c>
      <c r="F774" s="833" t="s">
        <v>2197</v>
      </c>
      <c r="G774" s="833" t="s">
        <v>2534</v>
      </c>
      <c r="H774" s="833" t="s">
        <v>625</v>
      </c>
      <c r="I774" s="833" t="s">
        <v>3211</v>
      </c>
      <c r="J774" s="833" t="s">
        <v>1870</v>
      </c>
      <c r="K774" s="833" t="s">
        <v>3212</v>
      </c>
      <c r="L774" s="836">
        <v>181.45</v>
      </c>
      <c r="M774" s="836">
        <v>181.45</v>
      </c>
      <c r="N774" s="833">
        <v>1</v>
      </c>
      <c r="O774" s="837">
        <v>0.5</v>
      </c>
      <c r="P774" s="836">
        <v>181.45</v>
      </c>
      <c r="Q774" s="838">
        <v>1</v>
      </c>
      <c r="R774" s="833">
        <v>1</v>
      </c>
      <c r="S774" s="838">
        <v>1</v>
      </c>
      <c r="T774" s="837">
        <v>0.5</v>
      </c>
      <c r="U774" s="839">
        <v>1</v>
      </c>
    </row>
    <row r="775" spans="1:21" ht="14.45" customHeight="1" x14ac:dyDescent="0.2">
      <c r="A775" s="832">
        <v>50</v>
      </c>
      <c r="B775" s="833" t="s">
        <v>2196</v>
      </c>
      <c r="C775" s="833" t="s">
        <v>2202</v>
      </c>
      <c r="D775" s="834" t="s">
        <v>3340</v>
      </c>
      <c r="E775" s="835" t="s">
        <v>2222</v>
      </c>
      <c r="F775" s="833" t="s">
        <v>2197</v>
      </c>
      <c r="G775" s="833" t="s">
        <v>2535</v>
      </c>
      <c r="H775" s="833" t="s">
        <v>587</v>
      </c>
      <c r="I775" s="833" t="s">
        <v>3213</v>
      </c>
      <c r="J775" s="833" t="s">
        <v>2537</v>
      </c>
      <c r="K775" s="833" t="s">
        <v>3214</v>
      </c>
      <c r="L775" s="836">
        <v>299.83999999999997</v>
      </c>
      <c r="M775" s="836">
        <v>299.83999999999997</v>
      </c>
      <c r="N775" s="833">
        <v>1</v>
      </c>
      <c r="O775" s="837">
        <v>1</v>
      </c>
      <c r="P775" s="836">
        <v>299.83999999999997</v>
      </c>
      <c r="Q775" s="838">
        <v>1</v>
      </c>
      <c r="R775" s="833">
        <v>1</v>
      </c>
      <c r="S775" s="838">
        <v>1</v>
      </c>
      <c r="T775" s="837">
        <v>1</v>
      </c>
      <c r="U775" s="839">
        <v>1</v>
      </c>
    </row>
    <row r="776" spans="1:21" ht="14.45" customHeight="1" x14ac:dyDescent="0.2">
      <c r="A776" s="832">
        <v>50</v>
      </c>
      <c r="B776" s="833" t="s">
        <v>2196</v>
      </c>
      <c r="C776" s="833" t="s">
        <v>2202</v>
      </c>
      <c r="D776" s="834" t="s">
        <v>3340</v>
      </c>
      <c r="E776" s="835" t="s">
        <v>2222</v>
      </c>
      <c r="F776" s="833" t="s">
        <v>2197</v>
      </c>
      <c r="G776" s="833" t="s">
        <v>2535</v>
      </c>
      <c r="H776" s="833" t="s">
        <v>587</v>
      </c>
      <c r="I776" s="833" t="s">
        <v>3215</v>
      </c>
      <c r="J776" s="833" t="s">
        <v>2537</v>
      </c>
      <c r="K776" s="833" t="s">
        <v>3216</v>
      </c>
      <c r="L776" s="836">
        <v>150.94</v>
      </c>
      <c r="M776" s="836">
        <v>150.94</v>
      </c>
      <c r="N776" s="833">
        <v>1</v>
      </c>
      <c r="O776" s="837">
        <v>0.5</v>
      </c>
      <c r="P776" s="836">
        <v>150.94</v>
      </c>
      <c r="Q776" s="838">
        <v>1</v>
      </c>
      <c r="R776" s="833">
        <v>1</v>
      </c>
      <c r="S776" s="838">
        <v>1</v>
      </c>
      <c r="T776" s="837">
        <v>0.5</v>
      </c>
      <c r="U776" s="839">
        <v>1</v>
      </c>
    </row>
    <row r="777" spans="1:21" ht="14.45" customHeight="1" x14ac:dyDescent="0.2">
      <c r="A777" s="832">
        <v>50</v>
      </c>
      <c r="B777" s="833" t="s">
        <v>2196</v>
      </c>
      <c r="C777" s="833" t="s">
        <v>2202</v>
      </c>
      <c r="D777" s="834" t="s">
        <v>3340</v>
      </c>
      <c r="E777" s="835" t="s">
        <v>2222</v>
      </c>
      <c r="F777" s="833" t="s">
        <v>2197</v>
      </c>
      <c r="G777" s="833" t="s">
        <v>2304</v>
      </c>
      <c r="H777" s="833" t="s">
        <v>587</v>
      </c>
      <c r="I777" s="833" t="s">
        <v>2766</v>
      </c>
      <c r="J777" s="833" t="s">
        <v>2306</v>
      </c>
      <c r="K777" s="833" t="s">
        <v>2767</v>
      </c>
      <c r="L777" s="836">
        <v>83.38</v>
      </c>
      <c r="M777" s="836">
        <v>83.38</v>
      </c>
      <c r="N777" s="833">
        <v>1</v>
      </c>
      <c r="O777" s="837">
        <v>0.5</v>
      </c>
      <c r="P777" s="836">
        <v>83.38</v>
      </c>
      <c r="Q777" s="838">
        <v>1</v>
      </c>
      <c r="R777" s="833">
        <v>1</v>
      </c>
      <c r="S777" s="838">
        <v>1</v>
      </c>
      <c r="T777" s="837">
        <v>0.5</v>
      </c>
      <c r="U777" s="839">
        <v>1</v>
      </c>
    </row>
    <row r="778" spans="1:21" ht="14.45" customHeight="1" x14ac:dyDescent="0.2">
      <c r="A778" s="832">
        <v>50</v>
      </c>
      <c r="B778" s="833" t="s">
        <v>2196</v>
      </c>
      <c r="C778" s="833" t="s">
        <v>2202</v>
      </c>
      <c r="D778" s="834" t="s">
        <v>3340</v>
      </c>
      <c r="E778" s="835" t="s">
        <v>2222</v>
      </c>
      <c r="F778" s="833" t="s">
        <v>2197</v>
      </c>
      <c r="G778" s="833" t="s">
        <v>2542</v>
      </c>
      <c r="H778" s="833" t="s">
        <v>625</v>
      </c>
      <c r="I778" s="833" t="s">
        <v>2106</v>
      </c>
      <c r="J778" s="833" t="s">
        <v>1920</v>
      </c>
      <c r="K778" s="833" t="s">
        <v>2107</v>
      </c>
      <c r="L778" s="836">
        <v>63.14</v>
      </c>
      <c r="M778" s="836">
        <v>63.14</v>
      </c>
      <c r="N778" s="833">
        <v>1</v>
      </c>
      <c r="O778" s="837">
        <v>0.5</v>
      </c>
      <c r="P778" s="836">
        <v>63.14</v>
      </c>
      <c r="Q778" s="838">
        <v>1</v>
      </c>
      <c r="R778" s="833">
        <v>1</v>
      </c>
      <c r="S778" s="838">
        <v>1</v>
      </c>
      <c r="T778" s="837">
        <v>0.5</v>
      </c>
      <c r="U778" s="839">
        <v>1</v>
      </c>
    </row>
    <row r="779" spans="1:21" ht="14.45" customHeight="1" x14ac:dyDescent="0.2">
      <c r="A779" s="832">
        <v>50</v>
      </c>
      <c r="B779" s="833" t="s">
        <v>2196</v>
      </c>
      <c r="C779" s="833" t="s">
        <v>2202</v>
      </c>
      <c r="D779" s="834" t="s">
        <v>3340</v>
      </c>
      <c r="E779" s="835" t="s">
        <v>2222</v>
      </c>
      <c r="F779" s="833" t="s">
        <v>2197</v>
      </c>
      <c r="G779" s="833" t="s">
        <v>2543</v>
      </c>
      <c r="H779" s="833" t="s">
        <v>587</v>
      </c>
      <c r="I779" s="833" t="s">
        <v>2544</v>
      </c>
      <c r="J779" s="833" t="s">
        <v>970</v>
      </c>
      <c r="K779" s="833" t="s">
        <v>971</v>
      </c>
      <c r="L779" s="836">
        <v>107.27</v>
      </c>
      <c r="M779" s="836">
        <v>429.08</v>
      </c>
      <c r="N779" s="833">
        <v>4</v>
      </c>
      <c r="O779" s="837">
        <v>1</v>
      </c>
      <c r="P779" s="836">
        <v>429.08</v>
      </c>
      <c r="Q779" s="838">
        <v>1</v>
      </c>
      <c r="R779" s="833">
        <v>4</v>
      </c>
      <c r="S779" s="838">
        <v>1</v>
      </c>
      <c r="T779" s="837">
        <v>1</v>
      </c>
      <c r="U779" s="839">
        <v>1</v>
      </c>
    </row>
    <row r="780" spans="1:21" ht="14.45" customHeight="1" x14ac:dyDescent="0.2">
      <c r="A780" s="832">
        <v>50</v>
      </c>
      <c r="B780" s="833" t="s">
        <v>2196</v>
      </c>
      <c r="C780" s="833" t="s">
        <v>2202</v>
      </c>
      <c r="D780" s="834" t="s">
        <v>3340</v>
      </c>
      <c r="E780" s="835" t="s">
        <v>2222</v>
      </c>
      <c r="F780" s="833" t="s">
        <v>2198</v>
      </c>
      <c r="G780" s="833" t="s">
        <v>3109</v>
      </c>
      <c r="H780" s="833" t="s">
        <v>587</v>
      </c>
      <c r="I780" s="833" t="s">
        <v>3217</v>
      </c>
      <c r="J780" s="833" t="s">
        <v>3111</v>
      </c>
      <c r="K780" s="833"/>
      <c r="L780" s="836">
        <v>0</v>
      </c>
      <c r="M780" s="836">
        <v>0</v>
      </c>
      <c r="N780" s="833">
        <v>1</v>
      </c>
      <c r="O780" s="837">
        <v>1</v>
      </c>
      <c r="P780" s="836">
        <v>0</v>
      </c>
      <c r="Q780" s="838"/>
      <c r="R780" s="833">
        <v>1</v>
      </c>
      <c r="S780" s="838">
        <v>1</v>
      </c>
      <c r="T780" s="837">
        <v>1</v>
      </c>
      <c r="U780" s="839">
        <v>1</v>
      </c>
    </row>
    <row r="781" spans="1:21" ht="14.45" customHeight="1" x14ac:dyDescent="0.2">
      <c r="A781" s="832">
        <v>50</v>
      </c>
      <c r="B781" s="833" t="s">
        <v>2196</v>
      </c>
      <c r="C781" s="833" t="s">
        <v>2202</v>
      </c>
      <c r="D781" s="834" t="s">
        <v>3340</v>
      </c>
      <c r="E781" s="835" t="s">
        <v>2222</v>
      </c>
      <c r="F781" s="833" t="s">
        <v>2199</v>
      </c>
      <c r="G781" s="833" t="s">
        <v>2545</v>
      </c>
      <c r="H781" s="833" t="s">
        <v>587</v>
      </c>
      <c r="I781" s="833" t="s">
        <v>2546</v>
      </c>
      <c r="J781" s="833" t="s">
        <v>2547</v>
      </c>
      <c r="K781" s="833" t="s">
        <v>2548</v>
      </c>
      <c r="L781" s="836">
        <v>25</v>
      </c>
      <c r="M781" s="836">
        <v>200</v>
      </c>
      <c r="N781" s="833">
        <v>8</v>
      </c>
      <c r="O781" s="837">
        <v>2</v>
      </c>
      <c r="P781" s="836">
        <v>200</v>
      </c>
      <c r="Q781" s="838">
        <v>1</v>
      </c>
      <c r="R781" s="833">
        <v>8</v>
      </c>
      <c r="S781" s="838">
        <v>1</v>
      </c>
      <c r="T781" s="837">
        <v>2</v>
      </c>
      <c r="U781" s="839">
        <v>1</v>
      </c>
    </row>
    <row r="782" spans="1:21" ht="14.45" customHeight="1" x14ac:dyDescent="0.2">
      <c r="A782" s="832">
        <v>50</v>
      </c>
      <c r="B782" s="833" t="s">
        <v>2196</v>
      </c>
      <c r="C782" s="833" t="s">
        <v>2202</v>
      </c>
      <c r="D782" s="834" t="s">
        <v>3340</v>
      </c>
      <c r="E782" s="835" t="s">
        <v>2222</v>
      </c>
      <c r="F782" s="833" t="s">
        <v>2199</v>
      </c>
      <c r="G782" s="833" t="s">
        <v>2545</v>
      </c>
      <c r="H782" s="833" t="s">
        <v>587</v>
      </c>
      <c r="I782" s="833" t="s">
        <v>2549</v>
      </c>
      <c r="J782" s="833" t="s">
        <v>2547</v>
      </c>
      <c r="K782" s="833" t="s">
        <v>2550</v>
      </c>
      <c r="L782" s="836">
        <v>30</v>
      </c>
      <c r="M782" s="836">
        <v>360</v>
      </c>
      <c r="N782" s="833">
        <v>12</v>
      </c>
      <c r="O782" s="837">
        <v>3</v>
      </c>
      <c r="P782" s="836">
        <v>360</v>
      </c>
      <c r="Q782" s="838">
        <v>1</v>
      </c>
      <c r="R782" s="833">
        <v>12</v>
      </c>
      <c r="S782" s="838">
        <v>1</v>
      </c>
      <c r="T782" s="837">
        <v>3</v>
      </c>
      <c r="U782" s="839">
        <v>1</v>
      </c>
    </row>
    <row r="783" spans="1:21" ht="14.45" customHeight="1" x14ac:dyDescent="0.2">
      <c r="A783" s="832">
        <v>50</v>
      </c>
      <c r="B783" s="833" t="s">
        <v>2196</v>
      </c>
      <c r="C783" s="833" t="s">
        <v>2202</v>
      </c>
      <c r="D783" s="834" t="s">
        <v>3340</v>
      </c>
      <c r="E783" s="835" t="s">
        <v>2222</v>
      </c>
      <c r="F783" s="833" t="s">
        <v>2199</v>
      </c>
      <c r="G783" s="833" t="s">
        <v>2551</v>
      </c>
      <c r="H783" s="833" t="s">
        <v>587</v>
      </c>
      <c r="I783" s="833" t="s">
        <v>2552</v>
      </c>
      <c r="J783" s="833" t="s">
        <v>2553</v>
      </c>
      <c r="K783" s="833" t="s">
        <v>2554</v>
      </c>
      <c r="L783" s="836">
        <v>378.48</v>
      </c>
      <c r="M783" s="836">
        <v>756.96</v>
      </c>
      <c r="N783" s="833">
        <v>2</v>
      </c>
      <c r="O783" s="837">
        <v>2</v>
      </c>
      <c r="P783" s="836">
        <v>756.96</v>
      </c>
      <c r="Q783" s="838">
        <v>1</v>
      </c>
      <c r="R783" s="833">
        <v>2</v>
      </c>
      <c r="S783" s="838">
        <v>1</v>
      </c>
      <c r="T783" s="837">
        <v>2</v>
      </c>
      <c r="U783" s="839">
        <v>1</v>
      </c>
    </row>
    <row r="784" spans="1:21" ht="14.45" customHeight="1" x14ac:dyDescent="0.2">
      <c r="A784" s="832">
        <v>50</v>
      </c>
      <c r="B784" s="833" t="s">
        <v>2196</v>
      </c>
      <c r="C784" s="833" t="s">
        <v>2202</v>
      </c>
      <c r="D784" s="834" t="s">
        <v>3340</v>
      </c>
      <c r="E784" s="835" t="s">
        <v>2222</v>
      </c>
      <c r="F784" s="833" t="s">
        <v>2199</v>
      </c>
      <c r="G784" s="833" t="s">
        <v>2551</v>
      </c>
      <c r="H784" s="833" t="s">
        <v>587</v>
      </c>
      <c r="I784" s="833" t="s">
        <v>2555</v>
      </c>
      <c r="J784" s="833" t="s">
        <v>2556</v>
      </c>
      <c r="K784" s="833" t="s">
        <v>2557</v>
      </c>
      <c r="L784" s="836">
        <v>378.48</v>
      </c>
      <c r="M784" s="836">
        <v>1135.44</v>
      </c>
      <c r="N784" s="833">
        <v>3</v>
      </c>
      <c r="O784" s="837">
        <v>3</v>
      </c>
      <c r="P784" s="836">
        <v>1135.44</v>
      </c>
      <c r="Q784" s="838">
        <v>1</v>
      </c>
      <c r="R784" s="833">
        <v>3</v>
      </c>
      <c r="S784" s="838">
        <v>1</v>
      </c>
      <c r="T784" s="837">
        <v>3</v>
      </c>
      <c r="U784" s="839">
        <v>1</v>
      </c>
    </row>
    <row r="785" spans="1:21" ht="14.45" customHeight="1" x14ac:dyDescent="0.2">
      <c r="A785" s="832">
        <v>50</v>
      </c>
      <c r="B785" s="833" t="s">
        <v>2196</v>
      </c>
      <c r="C785" s="833" t="s">
        <v>2202</v>
      </c>
      <c r="D785" s="834" t="s">
        <v>3340</v>
      </c>
      <c r="E785" s="835" t="s">
        <v>2223</v>
      </c>
      <c r="F785" s="833" t="s">
        <v>2197</v>
      </c>
      <c r="G785" s="833" t="s">
        <v>2543</v>
      </c>
      <c r="H785" s="833" t="s">
        <v>587</v>
      </c>
      <c r="I785" s="833" t="s">
        <v>2544</v>
      </c>
      <c r="J785" s="833" t="s">
        <v>970</v>
      </c>
      <c r="K785" s="833" t="s">
        <v>971</v>
      </c>
      <c r="L785" s="836">
        <v>107.27</v>
      </c>
      <c r="M785" s="836">
        <v>107.27</v>
      </c>
      <c r="N785" s="833">
        <v>1</v>
      </c>
      <c r="O785" s="837">
        <v>1</v>
      </c>
      <c r="P785" s="836"/>
      <c r="Q785" s="838">
        <v>0</v>
      </c>
      <c r="R785" s="833"/>
      <c r="S785" s="838">
        <v>0</v>
      </c>
      <c r="T785" s="837"/>
      <c r="U785" s="839">
        <v>0</v>
      </c>
    </row>
    <row r="786" spans="1:21" ht="14.45" customHeight="1" x14ac:dyDescent="0.2">
      <c r="A786" s="832">
        <v>50</v>
      </c>
      <c r="B786" s="833" t="s">
        <v>2196</v>
      </c>
      <c r="C786" s="833" t="s">
        <v>2202</v>
      </c>
      <c r="D786" s="834" t="s">
        <v>3340</v>
      </c>
      <c r="E786" s="835" t="s">
        <v>2212</v>
      </c>
      <c r="F786" s="833" t="s">
        <v>2197</v>
      </c>
      <c r="G786" s="833" t="s">
        <v>2307</v>
      </c>
      <c r="H786" s="833" t="s">
        <v>587</v>
      </c>
      <c r="I786" s="833" t="s">
        <v>2622</v>
      </c>
      <c r="J786" s="833" t="s">
        <v>2623</v>
      </c>
      <c r="K786" s="833" t="s">
        <v>2624</v>
      </c>
      <c r="L786" s="836">
        <v>36.270000000000003</v>
      </c>
      <c r="M786" s="836">
        <v>36.270000000000003</v>
      </c>
      <c r="N786" s="833">
        <v>1</v>
      </c>
      <c r="O786" s="837">
        <v>0.5</v>
      </c>
      <c r="P786" s="836">
        <v>36.270000000000003</v>
      </c>
      <c r="Q786" s="838">
        <v>1</v>
      </c>
      <c r="R786" s="833">
        <v>1</v>
      </c>
      <c r="S786" s="838">
        <v>1</v>
      </c>
      <c r="T786" s="837">
        <v>0.5</v>
      </c>
      <c r="U786" s="839">
        <v>1</v>
      </c>
    </row>
    <row r="787" spans="1:21" ht="14.45" customHeight="1" x14ac:dyDescent="0.2">
      <c r="A787" s="832">
        <v>50</v>
      </c>
      <c r="B787" s="833" t="s">
        <v>2196</v>
      </c>
      <c r="C787" s="833" t="s">
        <v>2202</v>
      </c>
      <c r="D787" s="834" t="s">
        <v>3340</v>
      </c>
      <c r="E787" s="835" t="s">
        <v>2212</v>
      </c>
      <c r="F787" s="833" t="s">
        <v>2197</v>
      </c>
      <c r="G787" s="833" t="s">
        <v>3218</v>
      </c>
      <c r="H787" s="833" t="s">
        <v>587</v>
      </c>
      <c r="I787" s="833" t="s">
        <v>3219</v>
      </c>
      <c r="J787" s="833" t="s">
        <v>651</v>
      </c>
      <c r="K787" s="833" t="s">
        <v>3220</v>
      </c>
      <c r="L787" s="836">
        <v>0</v>
      </c>
      <c r="M787" s="836">
        <v>0</v>
      </c>
      <c r="N787" s="833">
        <v>1</v>
      </c>
      <c r="O787" s="837">
        <v>0.5</v>
      </c>
      <c r="P787" s="836"/>
      <c r="Q787" s="838"/>
      <c r="R787" s="833"/>
      <c r="S787" s="838">
        <v>0</v>
      </c>
      <c r="T787" s="837"/>
      <c r="U787" s="839">
        <v>0</v>
      </c>
    </row>
    <row r="788" spans="1:21" ht="14.45" customHeight="1" x14ac:dyDescent="0.2">
      <c r="A788" s="832">
        <v>50</v>
      </c>
      <c r="B788" s="833" t="s">
        <v>2196</v>
      </c>
      <c r="C788" s="833" t="s">
        <v>2202</v>
      </c>
      <c r="D788" s="834" t="s">
        <v>3340</v>
      </c>
      <c r="E788" s="835" t="s">
        <v>2212</v>
      </c>
      <c r="F788" s="833" t="s">
        <v>2197</v>
      </c>
      <c r="G788" s="833" t="s">
        <v>2235</v>
      </c>
      <c r="H788" s="833" t="s">
        <v>625</v>
      </c>
      <c r="I788" s="833" t="s">
        <v>1787</v>
      </c>
      <c r="J788" s="833" t="s">
        <v>751</v>
      </c>
      <c r="K788" s="833" t="s">
        <v>1788</v>
      </c>
      <c r="L788" s="836">
        <v>80.010000000000005</v>
      </c>
      <c r="M788" s="836">
        <v>1760.22</v>
      </c>
      <c r="N788" s="833">
        <v>22</v>
      </c>
      <c r="O788" s="837">
        <v>12.5</v>
      </c>
      <c r="P788" s="836">
        <v>800.1</v>
      </c>
      <c r="Q788" s="838">
        <v>0.45454545454545453</v>
      </c>
      <c r="R788" s="833">
        <v>10</v>
      </c>
      <c r="S788" s="838">
        <v>0.45454545454545453</v>
      </c>
      <c r="T788" s="837">
        <v>5.5</v>
      </c>
      <c r="U788" s="839">
        <v>0.44</v>
      </c>
    </row>
    <row r="789" spans="1:21" ht="14.45" customHeight="1" x14ac:dyDescent="0.2">
      <c r="A789" s="832">
        <v>50</v>
      </c>
      <c r="B789" s="833" t="s">
        <v>2196</v>
      </c>
      <c r="C789" s="833" t="s">
        <v>2202</v>
      </c>
      <c r="D789" s="834" t="s">
        <v>3340</v>
      </c>
      <c r="E789" s="835" t="s">
        <v>2212</v>
      </c>
      <c r="F789" s="833" t="s">
        <v>2197</v>
      </c>
      <c r="G789" s="833" t="s">
        <v>2257</v>
      </c>
      <c r="H789" s="833" t="s">
        <v>625</v>
      </c>
      <c r="I789" s="833" t="s">
        <v>1835</v>
      </c>
      <c r="J789" s="833" t="s">
        <v>1833</v>
      </c>
      <c r="K789" s="833" t="s">
        <v>1836</v>
      </c>
      <c r="L789" s="836">
        <v>62.18</v>
      </c>
      <c r="M789" s="836">
        <v>62.18</v>
      </c>
      <c r="N789" s="833">
        <v>1</v>
      </c>
      <c r="O789" s="837">
        <v>0.5</v>
      </c>
      <c r="P789" s="836"/>
      <c r="Q789" s="838">
        <v>0</v>
      </c>
      <c r="R789" s="833"/>
      <c r="S789" s="838">
        <v>0</v>
      </c>
      <c r="T789" s="837"/>
      <c r="U789" s="839">
        <v>0</v>
      </c>
    </row>
    <row r="790" spans="1:21" ht="14.45" customHeight="1" x14ac:dyDescent="0.2">
      <c r="A790" s="832">
        <v>50</v>
      </c>
      <c r="B790" s="833" t="s">
        <v>2196</v>
      </c>
      <c r="C790" s="833" t="s">
        <v>2202</v>
      </c>
      <c r="D790" s="834" t="s">
        <v>3340</v>
      </c>
      <c r="E790" s="835" t="s">
        <v>2212</v>
      </c>
      <c r="F790" s="833" t="s">
        <v>2197</v>
      </c>
      <c r="G790" s="833" t="s">
        <v>2237</v>
      </c>
      <c r="H790" s="833" t="s">
        <v>625</v>
      </c>
      <c r="I790" s="833" t="s">
        <v>1888</v>
      </c>
      <c r="J790" s="833" t="s">
        <v>1889</v>
      </c>
      <c r="K790" s="833" t="s">
        <v>1890</v>
      </c>
      <c r="L790" s="836">
        <v>220.53</v>
      </c>
      <c r="M790" s="836">
        <v>220.53</v>
      </c>
      <c r="N790" s="833">
        <v>1</v>
      </c>
      <c r="O790" s="837">
        <v>0.5</v>
      </c>
      <c r="P790" s="836"/>
      <c r="Q790" s="838">
        <v>0</v>
      </c>
      <c r="R790" s="833"/>
      <c r="S790" s="838">
        <v>0</v>
      </c>
      <c r="T790" s="837"/>
      <c r="U790" s="839">
        <v>0</v>
      </c>
    </row>
    <row r="791" spans="1:21" ht="14.45" customHeight="1" x14ac:dyDescent="0.2">
      <c r="A791" s="832">
        <v>50</v>
      </c>
      <c r="B791" s="833" t="s">
        <v>2196</v>
      </c>
      <c r="C791" s="833" t="s">
        <v>2202</v>
      </c>
      <c r="D791" s="834" t="s">
        <v>3340</v>
      </c>
      <c r="E791" s="835" t="s">
        <v>2212</v>
      </c>
      <c r="F791" s="833" t="s">
        <v>2197</v>
      </c>
      <c r="G791" s="833" t="s">
        <v>2237</v>
      </c>
      <c r="H791" s="833" t="s">
        <v>625</v>
      </c>
      <c r="I791" s="833" t="s">
        <v>1888</v>
      </c>
      <c r="J791" s="833" t="s">
        <v>1889</v>
      </c>
      <c r="K791" s="833" t="s">
        <v>1890</v>
      </c>
      <c r="L791" s="836">
        <v>278.63</v>
      </c>
      <c r="M791" s="836">
        <v>3064.9300000000003</v>
      </c>
      <c r="N791" s="833">
        <v>11</v>
      </c>
      <c r="O791" s="837">
        <v>6</v>
      </c>
      <c r="P791" s="836">
        <v>1114.52</v>
      </c>
      <c r="Q791" s="838">
        <v>0.36363636363636359</v>
      </c>
      <c r="R791" s="833">
        <v>4</v>
      </c>
      <c r="S791" s="838">
        <v>0.36363636363636365</v>
      </c>
      <c r="T791" s="837">
        <v>2</v>
      </c>
      <c r="U791" s="839">
        <v>0.33333333333333331</v>
      </c>
    </row>
    <row r="792" spans="1:21" ht="14.45" customHeight="1" x14ac:dyDescent="0.2">
      <c r="A792" s="832">
        <v>50</v>
      </c>
      <c r="B792" s="833" t="s">
        <v>2196</v>
      </c>
      <c r="C792" s="833" t="s">
        <v>2202</v>
      </c>
      <c r="D792" s="834" t="s">
        <v>3340</v>
      </c>
      <c r="E792" s="835" t="s">
        <v>2212</v>
      </c>
      <c r="F792" s="833" t="s">
        <v>2197</v>
      </c>
      <c r="G792" s="833" t="s">
        <v>2237</v>
      </c>
      <c r="H792" s="833" t="s">
        <v>587</v>
      </c>
      <c r="I792" s="833" t="s">
        <v>2238</v>
      </c>
      <c r="J792" s="833" t="s">
        <v>1889</v>
      </c>
      <c r="K792" s="833" t="s">
        <v>2239</v>
      </c>
      <c r="L792" s="836">
        <v>181.11</v>
      </c>
      <c r="M792" s="836">
        <v>543.33000000000004</v>
      </c>
      <c r="N792" s="833">
        <v>3</v>
      </c>
      <c r="O792" s="837">
        <v>1.5</v>
      </c>
      <c r="P792" s="836">
        <v>181.11</v>
      </c>
      <c r="Q792" s="838">
        <v>0.33333333333333331</v>
      </c>
      <c r="R792" s="833">
        <v>1</v>
      </c>
      <c r="S792" s="838">
        <v>0.33333333333333331</v>
      </c>
      <c r="T792" s="837">
        <v>0.5</v>
      </c>
      <c r="U792" s="839">
        <v>0.33333333333333331</v>
      </c>
    </row>
    <row r="793" spans="1:21" ht="14.45" customHeight="1" x14ac:dyDescent="0.2">
      <c r="A793" s="832">
        <v>50</v>
      </c>
      <c r="B793" s="833" t="s">
        <v>2196</v>
      </c>
      <c r="C793" s="833" t="s">
        <v>2202</v>
      </c>
      <c r="D793" s="834" t="s">
        <v>3340</v>
      </c>
      <c r="E793" s="835" t="s">
        <v>2212</v>
      </c>
      <c r="F793" s="833" t="s">
        <v>2197</v>
      </c>
      <c r="G793" s="833" t="s">
        <v>2237</v>
      </c>
      <c r="H793" s="833" t="s">
        <v>625</v>
      </c>
      <c r="I793" s="833" t="s">
        <v>3221</v>
      </c>
      <c r="J793" s="833" t="s">
        <v>1892</v>
      </c>
      <c r="K793" s="833" t="s">
        <v>3222</v>
      </c>
      <c r="L793" s="836">
        <v>93.18</v>
      </c>
      <c r="M793" s="836">
        <v>186.36</v>
      </c>
      <c r="N793" s="833">
        <v>2</v>
      </c>
      <c r="O793" s="837">
        <v>1</v>
      </c>
      <c r="P793" s="836">
        <v>93.18</v>
      </c>
      <c r="Q793" s="838">
        <v>0.5</v>
      </c>
      <c r="R793" s="833">
        <v>1</v>
      </c>
      <c r="S793" s="838">
        <v>0.5</v>
      </c>
      <c r="T793" s="837">
        <v>0.5</v>
      </c>
      <c r="U793" s="839">
        <v>0.5</v>
      </c>
    </row>
    <row r="794" spans="1:21" ht="14.45" customHeight="1" x14ac:dyDescent="0.2">
      <c r="A794" s="832">
        <v>50</v>
      </c>
      <c r="B794" s="833" t="s">
        <v>2196</v>
      </c>
      <c r="C794" s="833" t="s">
        <v>2202</v>
      </c>
      <c r="D794" s="834" t="s">
        <v>3340</v>
      </c>
      <c r="E794" s="835" t="s">
        <v>2212</v>
      </c>
      <c r="F794" s="833" t="s">
        <v>2197</v>
      </c>
      <c r="G794" s="833" t="s">
        <v>2237</v>
      </c>
      <c r="H794" s="833" t="s">
        <v>587</v>
      </c>
      <c r="I794" s="833" t="s">
        <v>2631</v>
      </c>
      <c r="J794" s="833" t="s">
        <v>2267</v>
      </c>
      <c r="K794" s="833" t="s">
        <v>2239</v>
      </c>
      <c r="L794" s="836">
        <v>143.35</v>
      </c>
      <c r="M794" s="836">
        <v>143.35</v>
      </c>
      <c r="N794" s="833">
        <v>1</v>
      </c>
      <c r="O794" s="837">
        <v>0.5</v>
      </c>
      <c r="P794" s="836"/>
      <c r="Q794" s="838">
        <v>0</v>
      </c>
      <c r="R794" s="833"/>
      <c r="S794" s="838">
        <v>0</v>
      </c>
      <c r="T794" s="837"/>
      <c r="U794" s="839">
        <v>0</v>
      </c>
    </row>
    <row r="795" spans="1:21" ht="14.45" customHeight="1" x14ac:dyDescent="0.2">
      <c r="A795" s="832">
        <v>50</v>
      </c>
      <c r="B795" s="833" t="s">
        <v>2196</v>
      </c>
      <c r="C795" s="833" t="s">
        <v>2202</v>
      </c>
      <c r="D795" s="834" t="s">
        <v>3340</v>
      </c>
      <c r="E795" s="835" t="s">
        <v>2212</v>
      </c>
      <c r="F795" s="833" t="s">
        <v>2197</v>
      </c>
      <c r="G795" s="833" t="s">
        <v>2237</v>
      </c>
      <c r="H795" s="833" t="s">
        <v>625</v>
      </c>
      <c r="I795" s="833" t="s">
        <v>2317</v>
      </c>
      <c r="J795" s="833" t="s">
        <v>1892</v>
      </c>
      <c r="K795" s="833" t="s">
        <v>2239</v>
      </c>
      <c r="L795" s="836">
        <v>143.35</v>
      </c>
      <c r="M795" s="836">
        <v>286.7</v>
      </c>
      <c r="N795" s="833">
        <v>2</v>
      </c>
      <c r="O795" s="837">
        <v>1</v>
      </c>
      <c r="P795" s="836"/>
      <c r="Q795" s="838">
        <v>0</v>
      </c>
      <c r="R795" s="833"/>
      <c r="S795" s="838">
        <v>0</v>
      </c>
      <c r="T795" s="837"/>
      <c r="U795" s="839">
        <v>0</v>
      </c>
    </row>
    <row r="796" spans="1:21" ht="14.45" customHeight="1" x14ac:dyDescent="0.2">
      <c r="A796" s="832">
        <v>50</v>
      </c>
      <c r="B796" s="833" t="s">
        <v>2196</v>
      </c>
      <c r="C796" s="833" t="s">
        <v>2202</v>
      </c>
      <c r="D796" s="834" t="s">
        <v>3340</v>
      </c>
      <c r="E796" s="835" t="s">
        <v>2212</v>
      </c>
      <c r="F796" s="833" t="s">
        <v>2197</v>
      </c>
      <c r="G796" s="833" t="s">
        <v>2237</v>
      </c>
      <c r="H796" s="833" t="s">
        <v>587</v>
      </c>
      <c r="I796" s="833" t="s">
        <v>3223</v>
      </c>
      <c r="J796" s="833" t="s">
        <v>3224</v>
      </c>
      <c r="K796" s="833" t="s">
        <v>1890</v>
      </c>
      <c r="L796" s="836">
        <v>278.49</v>
      </c>
      <c r="M796" s="836">
        <v>278.49</v>
      </c>
      <c r="N796" s="833">
        <v>1</v>
      </c>
      <c r="O796" s="837">
        <v>1</v>
      </c>
      <c r="P796" s="836"/>
      <c r="Q796" s="838">
        <v>0</v>
      </c>
      <c r="R796" s="833"/>
      <c r="S796" s="838">
        <v>0</v>
      </c>
      <c r="T796" s="837"/>
      <c r="U796" s="839">
        <v>0</v>
      </c>
    </row>
    <row r="797" spans="1:21" ht="14.45" customHeight="1" x14ac:dyDescent="0.2">
      <c r="A797" s="832">
        <v>50</v>
      </c>
      <c r="B797" s="833" t="s">
        <v>2196</v>
      </c>
      <c r="C797" s="833" t="s">
        <v>2202</v>
      </c>
      <c r="D797" s="834" t="s">
        <v>3340</v>
      </c>
      <c r="E797" s="835" t="s">
        <v>2212</v>
      </c>
      <c r="F797" s="833" t="s">
        <v>2197</v>
      </c>
      <c r="G797" s="833" t="s">
        <v>2804</v>
      </c>
      <c r="H797" s="833" t="s">
        <v>625</v>
      </c>
      <c r="I797" s="833" t="s">
        <v>1904</v>
      </c>
      <c r="J797" s="833" t="s">
        <v>1905</v>
      </c>
      <c r="K797" s="833" t="s">
        <v>1906</v>
      </c>
      <c r="L797" s="836">
        <v>77.69</v>
      </c>
      <c r="M797" s="836">
        <v>77.69</v>
      </c>
      <c r="N797" s="833">
        <v>1</v>
      </c>
      <c r="O797" s="837">
        <v>0.5</v>
      </c>
      <c r="P797" s="836">
        <v>77.69</v>
      </c>
      <c r="Q797" s="838">
        <v>1</v>
      </c>
      <c r="R797" s="833">
        <v>1</v>
      </c>
      <c r="S797" s="838">
        <v>1</v>
      </c>
      <c r="T797" s="837">
        <v>0.5</v>
      </c>
      <c r="U797" s="839">
        <v>1</v>
      </c>
    </row>
    <row r="798" spans="1:21" ht="14.45" customHeight="1" x14ac:dyDescent="0.2">
      <c r="A798" s="832">
        <v>50</v>
      </c>
      <c r="B798" s="833" t="s">
        <v>2196</v>
      </c>
      <c r="C798" s="833" t="s">
        <v>2202</v>
      </c>
      <c r="D798" s="834" t="s">
        <v>3340</v>
      </c>
      <c r="E798" s="835" t="s">
        <v>2212</v>
      </c>
      <c r="F798" s="833" t="s">
        <v>2197</v>
      </c>
      <c r="G798" s="833" t="s">
        <v>2224</v>
      </c>
      <c r="H798" s="833" t="s">
        <v>587</v>
      </c>
      <c r="I798" s="833" t="s">
        <v>2639</v>
      </c>
      <c r="J798" s="833" t="s">
        <v>2571</v>
      </c>
      <c r="K798" s="833" t="s">
        <v>2640</v>
      </c>
      <c r="L798" s="836">
        <v>16.38</v>
      </c>
      <c r="M798" s="836">
        <v>32.76</v>
      </c>
      <c r="N798" s="833">
        <v>2</v>
      </c>
      <c r="O798" s="837">
        <v>1.5</v>
      </c>
      <c r="P798" s="836">
        <v>32.76</v>
      </c>
      <c r="Q798" s="838">
        <v>1</v>
      </c>
      <c r="R798" s="833">
        <v>2</v>
      </c>
      <c r="S798" s="838">
        <v>1</v>
      </c>
      <c r="T798" s="837">
        <v>1.5</v>
      </c>
      <c r="U798" s="839">
        <v>1</v>
      </c>
    </row>
    <row r="799" spans="1:21" ht="14.45" customHeight="1" x14ac:dyDescent="0.2">
      <c r="A799" s="832">
        <v>50</v>
      </c>
      <c r="B799" s="833" t="s">
        <v>2196</v>
      </c>
      <c r="C799" s="833" t="s">
        <v>2202</v>
      </c>
      <c r="D799" s="834" t="s">
        <v>3340</v>
      </c>
      <c r="E799" s="835" t="s">
        <v>2212</v>
      </c>
      <c r="F799" s="833" t="s">
        <v>2197</v>
      </c>
      <c r="G799" s="833" t="s">
        <v>2224</v>
      </c>
      <c r="H799" s="833" t="s">
        <v>587</v>
      </c>
      <c r="I799" s="833" t="s">
        <v>2232</v>
      </c>
      <c r="J799" s="833" t="s">
        <v>2233</v>
      </c>
      <c r="K799" s="833" t="s">
        <v>1330</v>
      </c>
      <c r="L799" s="836">
        <v>35.11</v>
      </c>
      <c r="M799" s="836">
        <v>105.33</v>
      </c>
      <c r="N799" s="833">
        <v>3</v>
      </c>
      <c r="O799" s="837">
        <v>1.5</v>
      </c>
      <c r="P799" s="836">
        <v>35.11</v>
      </c>
      <c r="Q799" s="838">
        <v>0.33333333333333331</v>
      </c>
      <c r="R799" s="833">
        <v>1</v>
      </c>
      <c r="S799" s="838">
        <v>0.33333333333333331</v>
      </c>
      <c r="T799" s="837">
        <v>0.5</v>
      </c>
      <c r="U799" s="839">
        <v>0.33333333333333331</v>
      </c>
    </row>
    <row r="800" spans="1:21" ht="14.45" customHeight="1" x14ac:dyDescent="0.2">
      <c r="A800" s="832">
        <v>50</v>
      </c>
      <c r="B800" s="833" t="s">
        <v>2196</v>
      </c>
      <c r="C800" s="833" t="s">
        <v>2202</v>
      </c>
      <c r="D800" s="834" t="s">
        <v>3340</v>
      </c>
      <c r="E800" s="835" t="s">
        <v>2212</v>
      </c>
      <c r="F800" s="833" t="s">
        <v>2197</v>
      </c>
      <c r="G800" s="833" t="s">
        <v>2224</v>
      </c>
      <c r="H800" s="833" t="s">
        <v>625</v>
      </c>
      <c r="I800" s="833" t="s">
        <v>2641</v>
      </c>
      <c r="J800" s="833" t="s">
        <v>1823</v>
      </c>
      <c r="K800" s="833" t="s">
        <v>1342</v>
      </c>
      <c r="L800" s="836">
        <v>70.23</v>
      </c>
      <c r="M800" s="836">
        <v>70.23</v>
      </c>
      <c r="N800" s="833">
        <v>1</v>
      </c>
      <c r="O800" s="837">
        <v>0.5</v>
      </c>
      <c r="P800" s="836"/>
      <c r="Q800" s="838">
        <v>0</v>
      </c>
      <c r="R800" s="833"/>
      <c r="S800" s="838">
        <v>0</v>
      </c>
      <c r="T800" s="837"/>
      <c r="U800" s="839">
        <v>0</v>
      </c>
    </row>
    <row r="801" spans="1:21" ht="14.45" customHeight="1" x14ac:dyDescent="0.2">
      <c r="A801" s="832">
        <v>50</v>
      </c>
      <c r="B801" s="833" t="s">
        <v>2196</v>
      </c>
      <c r="C801" s="833" t="s">
        <v>2202</v>
      </c>
      <c r="D801" s="834" t="s">
        <v>3340</v>
      </c>
      <c r="E801" s="835" t="s">
        <v>2212</v>
      </c>
      <c r="F801" s="833" t="s">
        <v>2197</v>
      </c>
      <c r="G801" s="833" t="s">
        <v>2224</v>
      </c>
      <c r="H801" s="833" t="s">
        <v>587</v>
      </c>
      <c r="I801" s="833" t="s">
        <v>1822</v>
      </c>
      <c r="J801" s="833" t="s">
        <v>1823</v>
      </c>
      <c r="K801" s="833" t="s">
        <v>696</v>
      </c>
      <c r="L801" s="836">
        <v>17.559999999999999</v>
      </c>
      <c r="M801" s="836">
        <v>175.6</v>
      </c>
      <c r="N801" s="833">
        <v>10</v>
      </c>
      <c r="O801" s="837">
        <v>5</v>
      </c>
      <c r="P801" s="836">
        <v>52.679999999999993</v>
      </c>
      <c r="Q801" s="838">
        <v>0.3</v>
      </c>
      <c r="R801" s="833">
        <v>3</v>
      </c>
      <c r="S801" s="838">
        <v>0.3</v>
      </c>
      <c r="T801" s="837">
        <v>1.5</v>
      </c>
      <c r="U801" s="839">
        <v>0.3</v>
      </c>
    </row>
    <row r="802" spans="1:21" ht="14.45" customHeight="1" x14ac:dyDescent="0.2">
      <c r="A802" s="832">
        <v>50</v>
      </c>
      <c r="B802" s="833" t="s">
        <v>2196</v>
      </c>
      <c r="C802" s="833" t="s">
        <v>2202</v>
      </c>
      <c r="D802" s="834" t="s">
        <v>3340</v>
      </c>
      <c r="E802" s="835" t="s">
        <v>2212</v>
      </c>
      <c r="F802" s="833" t="s">
        <v>2197</v>
      </c>
      <c r="G802" s="833" t="s">
        <v>2224</v>
      </c>
      <c r="H802" s="833" t="s">
        <v>587</v>
      </c>
      <c r="I802" s="833" t="s">
        <v>2088</v>
      </c>
      <c r="J802" s="833" t="s">
        <v>1823</v>
      </c>
      <c r="K802" s="833" t="s">
        <v>1330</v>
      </c>
      <c r="L802" s="836">
        <v>35.11</v>
      </c>
      <c r="M802" s="836">
        <v>210.66</v>
      </c>
      <c r="N802" s="833">
        <v>6</v>
      </c>
      <c r="O802" s="837">
        <v>3</v>
      </c>
      <c r="P802" s="836">
        <v>70.22</v>
      </c>
      <c r="Q802" s="838">
        <v>0.33333333333333331</v>
      </c>
      <c r="R802" s="833">
        <v>2</v>
      </c>
      <c r="S802" s="838">
        <v>0.33333333333333331</v>
      </c>
      <c r="T802" s="837">
        <v>1</v>
      </c>
      <c r="U802" s="839">
        <v>0.33333333333333331</v>
      </c>
    </row>
    <row r="803" spans="1:21" ht="14.45" customHeight="1" x14ac:dyDescent="0.2">
      <c r="A803" s="832">
        <v>50</v>
      </c>
      <c r="B803" s="833" t="s">
        <v>2196</v>
      </c>
      <c r="C803" s="833" t="s">
        <v>2202</v>
      </c>
      <c r="D803" s="834" t="s">
        <v>3340</v>
      </c>
      <c r="E803" s="835" t="s">
        <v>2212</v>
      </c>
      <c r="F803" s="833" t="s">
        <v>2197</v>
      </c>
      <c r="G803" s="833" t="s">
        <v>2224</v>
      </c>
      <c r="H803" s="833" t="s">
        <v>587</v>
      </c>
      <c r="I803" s="833" t="s">
        <v>2327</v>
      </c>
      <c r="J803" s="833" t="s">
        <v>2328</v>
      </c>
      <c r="K803" s="833" t="s">
        <v>1330</v>
      </c>
      <c r="L803" s="836">
        <v>35.11</v>
      </c>
      <c r="M803" s="836">
        <v>70.22</v>
      </c>
      <c r="N803" s="833">
        <v>2</v>
      </c>
      <c r="O803" s="837">
        <v>1</v>
      </c>
      <c r="P803" s="836">
        <v>35.11</v>
      </c>
      <c r="Q803" s="838">
        <v>0.5</v>
      </c>
      <c r="R803" s="833">
        <v>1</v>
      </c>
      <c r="S803" s="838">
        <v>0.5</v>
      </c>
      <c r="T803" s="837">
        <v>0.5</v>
      </c>
      <c r="U803" s="839">
        <v>0.5</v>
      </c>
    </row>
    <row r="804" spans="1:21" ht="14.45" customHeight="1" x14ac:dyDescent="0.2">
      <c r="A804" s="832">
        <v>50</v>
      </c>
      <c r="B804" s="833" t="s">
        <v>2196</v>
      </c>
      <c r="C804" s="833" t="s">
        <v>2202</v>
      </c>
      <c r="D804" s="834" t="s">
        <v>3340</v>
      </c>
      <c r="E804" s="835" t="s">
        <v>2212</v>
      </c>
      <c r="F804" s="833" t="s">
        <v>2197</v>
      </c>
      <c r="G804" s="833" t="s">
        <v>2224</v>
      </c>
      <c r="H804" s="833" t="s">
        <v>625</v>
      </c>
      <c r="I804" s="833" t="s">
        <v>3225</v>
      </c>
      <c r="J804" s="833" t="s">
        <v>1823</v>
      </c>
      <c r="K804" s="833" t="s">
        <v>1342</v>
      </c>
      <c r="L804" s="836">
        <v>70.23</v>
      </c>
      <c r="M804" s="836">
        <v>70.23</v>
      </c>
      <c r="N804" s="833">
        <v>1</v>
      </c>
      <c r="O804" s="837">
        <v>0.5</v>
      </c>
      <c r="P804" s="836"/>
      <c r="Q804" s="838">
        <v>0</v>
      </c>
      <c r="R804" s="833"/>
      <c r="S804" s="838">
        <v>0</v>
      </c>
      <c r="T804" s="837"/>
      <c r="U804" s="839">
        <v>0</v>
      </c>
    </row>
    <row r="805" spans="1:21" ht="14.45" customHeight="1" x14ac:dyDescent="0.2">
      <c r="A805" s="832">
        <v>50</v>
      </c>
      <c r="B805" s="833" t="s">
        <v>2196</v>
      </c>
      <c r="C805" s="833" t="s">
        <v>2202</v>
      </c>
      <c r="D805" s="834" t="s">
        <v>3340</v>
      </c>
      <c r="E805" s="835" t="s">
        <v>2212</v>
      </c>
      <c r="F805" s="833" t="s">
        <v>2197</v>
      </c>
      <c r="G805" s="833" t="s">
        <v>2268</v>
      </c>
      <c r="H805" s="833" t="s">
        <v>587</v>
      </c>
      <c r="I805" s="833" t="s">
        <v>2573</v>
      </c>
      <c r="J805" s="833" t="s">
        <v>2270</v>
      </c>
      <c r="K805" s="833" t="s">
        <v>1234</v>
      </c>
      <c r="L805" s="836">
        <v>78.33</v>
      </c>
      <c r="M805" s="836">
        <v>78.33</v>
      </c>
      <c r="N805" s="833">
        <v>1</v>
      </c>
      <c r="O805" s="837">
        <v>0.5</v>
      </c>
      <c r="P805" s="836">
        <v>78.33</v>
      </c>
      <c r="Q805" s="838">
        <v>1</v>
      </c>
      <c r="R805" s="833">
        <v>1</v>
      </c>
      <c r="S805" s="838">
        <v>1</v>
      </c>
      <c r="T805" s="837">
        <v>0.5</v>
      </c>
      <c r="U805" s="839">
        <v>1</v>
      </c>
    </row>
    <row r="806" spans="1:21" ht="14.45" customHeight="1" x14ac:dyDescent="0.2">
      <c r="A806" s="832">
        <v>50</v>
      </c>
      <c r="B806" s="833" t="s">
        <v>2196</v>
      </c>
      <c r="C806" s="833" t="s">
        <v>2202</v>
      </c>
      <c r="D806" s="834" t="s">
        <v>3340</v>
      </c>
      <c r="E806" s="835" t="s">
        <v>2212</v>
      </c>
      <c r="F806" s="833" t="s">
        <v>2197</v>
      </c>
      <c r="G806" s="833" t="s">
        <v>2826</v>
      </c>
      <c r="H806" s="833" t="s">
        <v>625</v>
      </c>
      <c r="I806" s="833" t="s">
        <v>3226</v>
      </c>
      <c r="J806" s="833" t="s">
        <v>731</v>
      </c>
      <c r="K806" s="833" t="s">
        <v>732</v>
      </c>
      <c r="L806" s="836">
        <v>132</v>
      </c>
      <c r="M806" s="836">
        <v>132</v>
      </c>
      <c r="N806" s="833">
        <v>1</v>
      </c>
      <c r="O806" s="837">
        <v>0.5</v>
      </c>
      <c r="P806" s="836">
        <v>132</v>
      </c>
      <c r="Q806" s="838">
        <v>1</v>
      </c>
      <c r="R806" s="833">
        <v>1</v>
      </c>
      <c r="S806" s="838">
        <v>1</v>
      </c>
      <c r="T806" s="837">
        <v>0.5</v>
      </c>
      <c r="U806" s="839">
        <v>1</v>
      </c>
    </row>
    <row r="807" spans="1:21" ht="14.45" customHeight="1" x14ac:dyDescent="0.2">
      <c r="A807" s="832">
        <v>50</v>
      </c>
      <c r="B807" s="833" t="s">
        <v>2196</v>
      </c>
      <c r="C807" s="833" t="s">
        <v>2202</v>
      </c>
      <c r="D807" s="834" t="s">
        <v>3340</v>
      </c>
      <c r="E807" s="835" t="s">
        <v>2212</v>
      </c>
      <c r="F807" s="833" t="s">
        <v>2197</v>
      </c>
      <c r="G807" s="833" t="s">
        <v>3166</v>
      </c>
      <c r="H807" s="833" t="s">
        <v>587</v>
      </c>
      <c r="I807" s="833" t="s">
        <v>3227</v>
      </c>
      <c r="J807" s="833" t="s">
        <v>3228</v>
      </c>
      <c r="K807" s="833" t="s">
        <v>3229</v>
      </c>
      <c r="L807" s="836">
        <v>0</v>
      </c>
      <c r="M807" s="836">
        <v>0</v>
      </c>
      <c r="N807" s="833">
        <v>1</v>
      </c>
      <c r="O807" s="837">
        <v>0.5</v>
      </c>
      <c r="P807" s="836"/>
      <c r="Q807" s="838"/>
      <c r="R807" s="833"/>
      <c r="S807" s="838">
        <v>0</v>
      </c>
      <c r="T807" s="837"/>
      <c r="U807" s="839">
        <v>0</v>
      </c>
    </row>
    <row r="808" spans="1:21" ht="14.45" customHeight="1" x14ac:dyDescent="0.2">
      <c r="A808" s="832">
        <v>50</v>
      </c>
      <c r="B808" s="833" t="s">
        <v>2196</v>
      </c>
      <c r="C808" s="833" t="s">
        <v>2202</v>
      </c>
      <c r="D808" s="834" t="s">
        <v>3340</v>
      </c>
      <c r="E808" s="835" t="s">
        <v>2212</v>
      </c>
      <c r="F808" s="833" t="s">
        <v>2197</v>
      </c>
      <c r="G808" s="833" t="s">
        <v>2354</v>
      </c>
      <c r="H808" s="833" t="s">
        <v>587</v>
      </c>
      <c r="I808" s="833" t="s">
        <v>2355</v>
      </c>
      <c r="J808" s="833" t="s">
        <v>2356</v>
      </c>
      <c r="K808" s="833" t="s">
        <v>2357</v>
      </c>
      <c r="L808" s="836">
        <v>23.72</v>
      </c>
      <c r="M808" s="836">
        <v>23.72</v>
      </c>
      <c r="N808" s="833">
        <v>1</v>
      </c>
      <c r="O808" s="837">
        <v>0.5</v>
      </c>
      <c r="P808" s="836"/>
      <c r="Q808" s="838">
        <v>0</v>
      </c>
      <c r="R808" s="833"/>
      <c r="S808" s="838">
        <v>0</v>
      </c>
      <c r="T808" s="837"/>
      <c r="U808" s="839">
        <v>0</v>
      </c>
    </row>
    <row r="809" spans="1:21" ht="14.45" customHeight="1" x14ac:dyDescent="0.2">
      <c r="A809" s="832">
        <v>50</v>
      </c>
      <c r="B809" s="833" t="s">
        <v>2196</v>
      </c>
      <c r="C809" s="833" t="s">
        <v>2202</v>
      </c>
      <c r="D809" s="834" t="s">
        <v>3340</v>
      </c>
      <c r="E809" s="835" t="s">
        <v>2212</v>
      </c>
      <c r="F809" s="833" t="s">
        <v>2197</v>
      </c>
      <c r="G809" s="833" t="s">
        <v>2643</v>
      </c>
      <c r="H809" s="833" t="s">
        <v>587</v>
      </c>
      <c r="I809" s="833" t="s">
        <v>2644</v>
      </c>
      <c r="J809" s="833" t="s">
        <v>817</v>
      </c>
      <c r="K809" s="833" t="s">
        <v>2645</v>
      </c>
      <c r="L809" s="836">
        <v>159.16999999999999</v>
      </c>
      <c r="M809" s="836">
        <v>318.33999999999997</v>
      </c>
      <c r="N809" s="833">
        <v>2</v>
      </c>
      <c r="O809" s="837">
        <v>1</v>
      </c>
      <c r="P809" s="836">
        <v>159.16999999999999</v>
      </c>
      <c r="Q809" s="838">
        <v>0.5</v>
      </c>
      <c r="R809" s="833">
        <v>1</v>
      </c>
      <c r="S809" s="838">
        <v>0.5</v>
      </c>
      <c r="T809" s="837">
        <v>0.5</v>
      </c>
      <c r="U809" s="839">
        <v>0.5</v>
      </c>
    </row>
    <row r="810" spans="1:21" ht="14.45" customHeight="1" x14ac:dyDescent="0.2">
      <c r="A810" s="832">
        <v>50</v>
      </c>
      <c r="B810" s="833" t="s">
        <v>2196</v>
      </c>
      <c r="C810" s="833" t="s">
        <v>2202</v>
      </c>
      <c r="D810" s="834" t="s">
        <v>3340</v>
      </c>
      <c r="E810" s="835" t="s">
        <v>2212</v>
      </c>
      <c r="F810" s="833" t="s">
        <v>2197</v>
      </c>
      <c r="G810" s="833" t="s">
        <v>3230</v>
      </c>
      <c r="H810" s="833" t="s">
        <v>587</v>
      </c>
      <c r="I810" s="833" t="s">
        <v>3231</v>
      </c>
      <c r="J810" s="833" t="s">
        <v>3232</v>
      </c>
      <c r="K810" s="833" t="s">
        <v>3233</v>
      </c>
      <c r="L810" s="836">
        <v>123.2</v>
      </c>
      <c r="M810" s="836">
        <v>123.2</v>
      </c>
      <c r="N810" s="833">
        <v>1</v>
      </c>
      <c r="O810" s="837">
        <v>0.5</v>
      </c>
      <c r="P810" s="836"/>
      <c r="Q810" s="838">
        <v>0</v>
      </c>
      <c r="R810" s="833"/>
      <c r="S810" s="838">
        <v>0</v>
      </c>
      <c r="T810" s="837"/>
      <c r="U810" s="839">
        <v>0</v>
      </c>
    </row>
    <row r="811" spans="1:21" ht="14.45" customHeight="1" x14ac:dyDescent="0.2">
      <c r="A811" s="832">
        <v>50</v>
      </c>
      <c r="B811" s="833" t="s">
        <v>2196</v>
      </c>
      <c r="C811" s="833" t="s">
        <v>2202</v>
      </c>
      <c r="D811" s="834" t="s">
        <v>3340</v>
      </c>
      <c r="E811" s="835" t="s">
        <v>2212</v>
      </c>
      <c r="F811" s="833" t="s">
        <v>2197</v>
      </c>
      <c r="G811" s="833" t="s">
        <v>2372</v>
      </c>
      <c r="H811" s="833" t="s">
        <v>625</v>
      </c>
      <c r="I811" s="833" t="s">
        <v>1801</v>
      </c>
      <c r="J811" s="833" t="s">
        <v>851</v>
      </c>
      <c r="K811" s="833" t="s">
        <v>1802</v>
      </c>
      <c r="L811" s="836">
        <v>42.51</v>
      </c>
      <c r="M811" s="836">
        <v>340.08</v>
      </c>
      <c r="N811" s="833">
        <v>8</v>
      </c>
      <c r="O811" s="837">
        <v>4.5</v>
      </c>
      <c r="P811" s="836">
        <v>170.04</v>
      </c>
      <c r="Q811" s="838">
        <v>0.5</v>
      </c>
      <c r="R811" s="833">
        <v>4</v>
      </c>
      <c r="S811" s="838">
        <v>0.5</v>
      </c>
      <c r="T811" s="837">
        <v>2</v>
      </c>
      <c r="U811" s="839">
        <v>0.44444444444444442</v>
      </c>
    </row>
    <row r="812" spans="1:21" ht="14.45" customHeight="1" x14ac:dyDescent="0.2">
      <c r="A812" s="832">
        <v>50</v>
      </c>
      <c r="B812" s="833" t="s">
        <v>2196</v>
      </c>
      <c r="C812" s="833" t="s">
        <v>2202</v>
      </c>
      <c r="D812" s="834" t="s">
        <v>3340</v>
      </c>
      <c r="E812" s="835" t="s">
        <v>2212</v>
      </c>
      <c r="F812" s="833" t="s">
        <v>2197</v>
      </c>
      <c r="G812" s="833" t="s">
        <v>2372</v>
      </c>
      <c r="H812" s="833" t="s">
        <v>587</v>
      </c>
      <c r="I812" s="833" t="s">
        <v>2574</v>
      </c>
      <c r="J812" s="833" t="s">
        <v>2575</v>
      </c>
      <c r="K812" s="833" t="s">
        <v>1802</v>
      </c>
      <c r="L812" s="836">
        <v>42.51</v>
      </c>
      <c r="M812" s="836">
        <v>255.05999999999997</v>
      </c>
      <c r="N812" s="833">
        <v>6</v>
      </c>
      <c r="O812" s="837">
        <v>3</v>
      </c>
      <c r="P812" s="836">
        <v>42.51</v>
      </c>
      <c r="Q812" s="838">
        <v>0.16666666666666669</v>
      </c>
      <c r="R812" s="833">
        <v>1</v>
      </c>
      <c r="S812" s="838">
        <v>0.16666666666666666</v>
      </c>
      <c r="T812" s="837">
        <v>0.5</v>
      </c>
      <c r="U812" s="839">
        <v>0.16666666666666666</v>
      </c>
    </row>
    <row r="813" spans="1:21" ht="14.45" customHeight="1" x14ac:dyDescent="0.2">
      <c r="A813" s="832">
        <v>50</v>
      </c>
      <c r="B813" s="833" t="s">
        <v>2196</v>
      </c>
      <c r="C813" s="833" t="s">
        <v>2202</v>
      </c>
      <c r="D813" s="834" t="s">
        <v>3340</v>
      </c>
      <c r="E813" s="835" t="s">
        <v>2212</v>
      </c>
      <c r="F813" s="833" t="s">
        <v>2197</v>
      </c>
      <c r="G813" s="833" t="s">
        <v>2664</v>
      </c>
      <c r="H813" s="833" t="s">
        <v>587</v>
      </c>
      <c r="I813" s="833" t="s">
        <v>2665</v>
      </c>
      <c r="J813" s="833" t="s">
        <v>927</v>
      </c>
      <c r="K813" s="833" t="s">
        <v>2666</v>
      </c>
      <c r="L813" s="836">
        <v>45.03</v>
      </c>
      <c r="M813" s="836">
        <v>45.03</v>
      </c>
      <c r="N813" s="833">
        <v>1</v>
      </c>
      <c r="O813" s="837">
        <v>0.5</v>
      </c>
      <c r="P813" s="836"/>
      <c r="Q813" s="838">
        <v>0</v>
      </c>
      <c r="R813" s="833"/>
      <c r="S813" s="838">
        <v>0</v>
      </c>
      <c r="T813" s="837"/>
      <c r="U813" s="839">
        <v>0</v>
      </c>
    </row>
    <row r="814" spans="1:21" ht="14.45" customHeight="1" x14ac:dyDescent="0.2">
      <c r="A814" s="832">
        <v>50</v>
      </c>
      <c r="B814" s="833" t="s">
        <v>2196</v>
      </c>
      <c r="C814" s="833" t="s">
        <v>2202</v>
      </c>
      <c r="D814" s="834" t="s">
        <v>3340</v>
      </c>
      <c r="E814" s="835" t="s">
        <v>2212</v>
      </c>
      <c r="F814" s="833" t="s">
        <v>2197</v>
      </c>
      <c r="G814" s="833" t="s">
        <v>2395</v>
      </c>
      <c r="H814" s="833" t="s">
        <v>587</v>
      </c>
      <c r="I814" s="833" t="s">
        <v>3234</v>
      </c>
      <c r="J814" s="833" t="s">
        <v>1249</v>
      </c>
      <c r="K814" s="833" t="s">
        <v>3235</v>
      </c>
      <c r="L814" s="836">
        <v>64.36</v>
      </c>
      <c r="M814" s="836">
        <v>64.36</v>
      </c>
      <c r="N814" s="833">
        <v>1</v>
      </c>
      <c r="O814" s="837">
        <v>1</v>
      </c>
      <c r="P814" s="836"/>
      <c r="Q814" s="838">
        <v>0</v>
      </c>
      <c r="R814" s="833"/>
      <c r="S814" s="838">
        <v>0</v>
      </c>
      <c r="T814" s="837"/>
      <c r="U814" s="839">
        <v>0</v>
      </c>
    </row>
    <row r="815" spans="1:21" ht="14.45" customHeight="1" x14ac:dyDescent="0.2">
      <c r="A815" s="832">
        <v>50</v>
      </c>
      <c r="B815" s="833" t="s">
        <v>2196</v>
      </c>
      <c r="C815" s="833" t="s">
        <v>2202</v>
      </c>
      <c r="D815" s="834" t="s">
        <v>3340</v>
      </c>
      <c r="E815" s="835" t="s">
        <v>2212</v>
      </c>
      <c r="F815" s="833" t="s">
        <v>2197</v>
      </c>
      <c r="G815" s="833" t="s">
        <v>2398</v>
      </c>
      <c r="H815" s="833" t="s">
        <v>587</v>
      </c>
      <c r="I815" s="833" t="s">
        <v>3236</v>
      </c>
      <c r="J815" s="833" t="s">
        <v>2400</v>
      </c>
      <c r="K815" s="833" t="s">
        <v>3237</v>
      </c>
      <c r="L815" s="836">
        <v>8.7899999999999991</v>
      </c>
      <c r="M815" s="836">
        <v>8.7899999999999991</v>
      </c>
      <c r="N815" s="833">
        <v>1</v>
      </c>
      <c r="O815" s="837">
        <v>0.5</v>
      </c>
      <c r="P815" s="836"/>
      <c r="Q815" s="838">
        <v>0</v>
      </c>
      <c r="R815" s="833"/>
      <c r="S815" s="838">
        <v>0</v>
      </c>
      <c r="T815" s="837"/>
      <c r="U815" s="839">
        <v>0</v>
      </c>
    </row>
    <row r="816" spans="1:21" ht="14.45" customHeight="1" x14ac:dyDescent="0.2">
      <c r="A816" s="832">
        <v>50</v>
      </c>
      <c r="B816" s="833" t="s">
        <v>2196</v>
      </c>
      <c r="C816" s="833" t="s">
        <v>2202</v>
      </c>
      <c r="D816" s="834" t="s">
        <v>3340</v>
      </c>
      <c r="E816" s="835" t="s">
        <v>2212</v>
      </c>
      <c r="F816" s="833" t="s">
        <v>2197</v>
      </c>
      <c r="G816" s="833" t="s">
        <v>3238</v>
      </c>
      <c r="H816" s="833" t="s">
        <v>587</v>
      </c>
      <c r="I816" s="833" t="s">
        <v>3239</v>
      </c>
      <c r="J816" s="833" t="s">
        <v>3240</v>
      </c>
      <c r="K816" s="833" t="s">
        <v>3241</v>
      </c>
      <c r="L816" s="836">
        <v>111.72</v>
      </c>
      <c r="M816" s="836">
        <v>111.72</v>
      </c>
      <c r="N816" s="833">
        <v>1</v>
      </c>
      <c r="O816" s="837">
        <v>0.5</v>
      </c>
      <c r="P816" s="836"/>
      <c r="Q816" s="838">
        <v>0</v>
      </c>
      <c r="R816" s="833"/>
      <c r="S816" s="838">
        <v>0</v>
      </c>
      <c r="T816" s="837"/>
      <c r="U816" s="839">
        <v>0</v>
      </c>
    </row>
    <row r="817" spans="1:21" ht="14.45" customHeight="1" x14ac:dyDescent="0.2">
      <c r="A817" s="832">
        <v>50</v>
      </c>
      <c r="B817" s="833" t="s">
        <v>2196</v>
      </c>
      <c r="C817" s="833" t="s">
        <v>2202</v>
      </c>
      <c r="D817" s="834" t="s">
        <v>3340</v>
      </c>
      <c r="E817" s="835" t="s">
        <v>2212</v>
      </c>
      <c r="F817" s="833" t="s">
        <v>2197</v>
      </c>
      <c r="G817" s="833" t="s">
        <v>2284</v>
      </c>
      <c r="H817" s="833" t="s">
        <v>625</v>
      </c>
      <c r="I817" s="833" t="s">
        <v>1773</v>
      </c>
      <c r="J817" s="833" t="s">
        <v>1774</v>
      </c>
      <c r="K817" s="833" t="s">
        <v>1775</v>
      </c>
      <c r="L817" s="836">
        <v>93.43</v>
      </c>
      <c r="M817" s="836">
        <v>934.30000000000007</v>
      </c>
      <c r="N817" s="833">
        <v>10</v>
      </c>
      <c r="O817" s="837">
        <v>5</v>
      </c>
      <c r="P817" s="836">
        <v>373.72</v>
      </c>
      <c r="Q817" s="838">
        <v>0.4</v>
      </c>
      <c r="R817" s="833">
        <v>4</v>
      </c>
      <c r="S817" s="838">
        <v>0.4</v>
      </c>
      <c r="T817" s="837">
        <v>2</v>
      </c>
      <c r="U817" s="839">
        <v>0.4</v>
      </c>
    </row>
    <row r="818" spans="1:21" ht="14.45" customHeight="1" x14ac:dyDescent="0.2">
      <c r="A818" s="832">
        <v>50</v>
      </c>
      <c r="B818" s="833" t="s">
        <v>2196</v>
      </c>
      <c r="C818" s="833" t="s">
        <v>2202</v>
      </c>
      <c r="D818" s="834" t="s">
        <v>3340</v>
      </c>
      <c r="E818" s="835" t="s">
        <v>2212</v>
      </c>
      <c r="F818" s="833" t="s">
        <v>2197</v>
      </c>
      <c r="G818" s="833" t="s">
        <v>2284</v>
      </c>
      <c r="H818" s="833" t="s">
        <v>625</v>
      </c>
      <c r="I818" s="833" t="s">
        <v>1776</v>
      </c>
      <c r="J818" s="833" t="s">
        <v>1774</v>
      </c>
      <c r="K818" s="833" t="s">
        <v>1777</v>
      </c>
      <c r="L818" s="836">
        <v>186.87</v>
      </c>
      <c r="M818" s="836">
        <v>560.61</v>
      </c>
      <c r="N818" s="833">
        <v>3</v>
      </c>
      <c r="O818" s="837">
        <v>1.5</v>
      </c>
      <c r="P818" s="836">
        <v>186.87</v>
      </c>
      <c r="Q818" s="838">
        <v>0.33333333333333331</v>
      </c>
      <c r="R818" s="833">
        <v>1</v>
      </c>
      <c r="S818" s="838">
        <v>0.33333333333333331</v>
      </c>
      <c r="T818" s="837">
        <v>0.5</v>
      </c>
      <c r="U818" s="839">
        <v>0.33333333333333331</v>
      </c>
    </row>
    <row r="819" spans="1:21" ht="14.45" customHeight="1" x14ac:dyDescent="0.2">
      <c r="A819" s="832">
        <v>50</v>
      </c>
      <c r="B819" s="833" t="s">
        <v>2196</v>
      </c>
      <c r="C819" s="833" t="s">
        <v>2202</v>
      </c>
      <c r="D819" s="834" t="s">
        <v>3340</v>
      </c>
      <c r="E819" s="835" t="s">
        <v>2212</v>
      </c>
      <c r="F819" s="833" t="s">
        <v>2197</v>
      </c>
      <c r="G819" s="833" t="s">
        <v>2284</v>
      </c>
      <c r="H819" s="833" t="s">
        <v>587</v>
      </c>
      <c r="I819" s="833" t="s">
        <v>2676</v>
      </c>
      <c r="J819" s="833" t="s">
        <v>2581</v>
      </c>
      <c r="K819" s="833" t="s">
        <v>2677</v>
      </c>
      <c r="L819" s="836">
        <v>100.11</v>
      </c>
      <c r="M819" s="836">
        <v>200.22</v>
      </c>
      <c r="N819" s="833">
        <v>2</v>
      </c>
      <c r="O819" s="837">
        <v>1</v>
      </c>
      <c r="P819" s="836">
        <v>100.11</v>
      </c>
      <c r="Q819" s="838">
        <v>0.5</v>
      </c>
      <c r="R819" s="833">
        <v>1</v>
      </c>
      <c r="S819" s="838">
        <v>0.5</v>
      </c>
      <c r="T819" s="837">
        <v>0.5</v>
      </c>
      <c r="U819" s="839">
        <v>0.5</v>
      </c>
    </row>
    <row r="820" spans="1:21" ht="14.45" customHeight="1" x14ac:dyDescent="0.2">
      <c r="A820" s="832">
        <v>50</v>
      </c>
      <c r="B820" s="833" t="s">
        <v>2196</v>
      </c>
      <c r="C820" s="833" t="s">
        <v>2202</v>
      </c>
      <c r="D820" s="834" t="s">
        <v>3340</v>
      </c>
      <c r="E820" s="835" t="s">
        <v>2212</v>
      </c>
      <c r="F820" s="833" t="s">
        <v>2197</v>
      </c>
      <c r="G820" s="833" t="s">
        <v>2253</v>
      </c>
      <c r="H820" s="833" t="s">
        <v>587</v>
      </c>
      <c r="I820" s="833" t="s">
        <v>2678</v>
      </c>
      <c r="J820" s="833" t="s">
        <v>741</v>
      </c>
      <c r="K820" s="833" t="s">
        <v>2679</v>
      </c>
      <c r="L820" s="836">
        <v>231.16</v>
      </c>
      <c r="M820" s="836">
        <v>462.32</v>
      </c>
      <c r="N820" s="833">
        <v>2</v>
      </c>
      <c r="O820" s="837">
        <v>1</v>
      </c>
      <c r="P820" s="836">
        <v>231.16</v>
      </c>
      <c r="Q820" s="838">
        <v>0.5</v>
      </c>
      <c r="R820" s="833">
        <v>1</v>
      </c>
      <c r="S820" s="838">
        <v>0.5</v>
      </c>
      <c r="T820" s="837">
        <v>0.5</v>
      </c>
      <c r="U820" s="839">
        <v>0.5</v>
      </c>
    </row>
    <row r="821" spans="1:21" ht="14.45" customHeight="1" x14ac:dyDescent="0.2">
      <c r="A821" s="832">
        <v>50</v>
      </c>
      <c r="B821" s="833" t="s">
        <v>2196</v>
      </c>
      <c r="C821" s="833" t="s">
        <v>2202</v>
      </c>
      <c r="D821" s="834" t="s">
        <v>3340</v>
      </c>
      <c r="E821" s="835" t="s">
        <v>2212</v>
      </c>
      <c r="F821" s="833" t="s">
        <v>2197</v>
      </c>
      <c r="G821" s="833" t="s">
        <v>2225</v>
      </c>
      <c r="H821" s="833" t="s">
        <v>587</v>
      </c>
      <c r="I821" s="833" t="s">
        <v>2404</v>
      </c>
      <c r="J821" s="833" t="s">
        <v>658</v>
      </c>
      <c r="K821" s="833" t="s">
        <v>2405</v>
      </c>
      <c r="L821" s="836">
        <v>31.65</v>
      </c>
      <c r="M821" s="836">
        <v>506.4</v>
      </c>
      <c r="N821" s="833">
        <v>16</v>
      </c>
      <c r="O821" s="837">
        <v>8</v>
      </c>
      <c r="P821" s="836">
        <v>126.6</v>
      </c>
      <c r="Q821" s="838">
        <v>0.25</v>
      </c>
      <c r="R821" s="833">
        <v>4</v>
      </c>
      <c r="S821" s="838">
        <v>0.25</v>
      </c>
      <c r="T821" s="837">
        <v>2</v>
      </c>
      <c r="U821" s="839">
        <v>0.25</v>
      </c>
    </row>
    <row r="822" spans="1:21" ht="14.45" customHeight="1" x14ac:dyDescent="0.2">
      <c r="A822" s="832">
        <v>50</v>
      </c>
      <c r="B822" s="833" t="s">
        <v>2196</v>
      </c>
      <c r="C822" s="833" t="s">
        <v>2202</v>
      </c>
      <c r="D822" s="834" t="s">
        <v>3340</v>
      </c>
      <c r="E822" s="835" t="s">
        <v>2212</v>
      </c>
      <c r="F822" s="833" t="s">
        <v>2197</v>
      </c>
      <c r="G822" s="833" t="s">
        <v>2225</v>
      </c>
      <c r="H822" s="833" t="s">
        <v>587</v>
      </c>
      <c r="I822" s="833" t="s">
        <v>2406</v>
      </c>
      <c r="J822" s="833" t="s">
        <v>2407</v>
      </c>
      <c r="K822" s="833" t="s">
        <v>2408</v>
      </c>
      <c r="L822" s="836">
        <v>26.37</v>
      </c>
      <c r="M822" s="836">
        <v>52.74</v>
      </c>
      <c r="N822" s="833">
        <v>2</v>
      </c>
      <c r="O822" s="837">
        <v>1</v>
      </c>
      <c r="P822" s="836">
        <v>26.37</v>
      </c>
      <c r="Q822" s="838">
        <v>0.5</v>
      </c>
      <c r="R822" s="833">
        <v>1</v>
      </c>
      <c r="S822" s="838">
        <v>0.5</v>
      </c>
      <c r="T822" s="837">
        <v>0.5</v>
      </c>
      <c r="U822" s="839">
        <v>0.5</v>
      </c>
    </row>
    <row r="823" spans="1:21" ht="14.45" customHeight="1" x14ac:dyDescent="0.2">
      <c r="A823" s="832">
        <v>50</v>
      </c>
      <c r="B823" s="833" t="s">
        <v>2196</v>
      </c>
      <c r="C823" s="833" t="s">
        <v>2202</v>
      </c>
      <c r="D823" s="834" t="s">
        <v>3340</v>
      </c>
      <c r="E823" s="835" t="s">
        <v>2212</v>
      </c>
      <c r="F823" s="833" t="s">
        <v>2197</v>
      </c>
      <c r="G823" s="833" t="s">
        <v>2225</v>
      </c>
      <c r="H823" s="833" t="s">
        <v>587</v>
      </c>
      <c r="I823" s="833" t="s">
        <v>2226</v>
      </c>
      <c r="J823" s="833" t="s">
        <v>658</v>
      </c>
      <c r="K823" s="833" t="s">
        <v>2227</v>
      </c>
      <c r="L823" s="836">
        <v>10.55</v>
      </c>
      <c r="M823" s="836">
        <v>10.55</v>
      </c>
      <c r="N823" s="833">
        <v>1</v>
      </c>
      <c r="O823" s="837">
        <v>0.5</v>
      </c>
      <c r="P823" s="836">
        <v>10.55</v>
      </c>
      <c r="Q823" s="838">
        <v>1</v>
      </c>
      <c r="R823" s="833">
        <v>1</v>
      </c>
      <c r="S823" s="838">
        <v>1</v>
      </c>
      <c r="T823" s="837">
        <v>0.5</v>
      </c>
      <c r="U823" s="839">
        <v>1</v>
      </c>
    </row>
    <row r="824" spans="1:21" ht="14.45" customHeight="1" x14ac:dyDescent="0.2">
      <c r="A824" s="832">
        <v>50</v>
      </c>
      <c r="B824" s="833" t="s">
        <v>2196</v>
      </c>
      <c r="C824" s="833" t="s">
        <v>2202</v>
      </c>
      <c r="D824" s="834" t="s">
        <v>3340</v>
      </c>
      <c r="E824" s="835" t="s">
        <v>2212</v>
      </c>
      <c r="F824" s="833" t="s">
        <v>2197</v>
      </c>
      <c r="G824" s="833" t="s">
        <v>2225</v>
      </c>
      <c r="H824" s="833" t="s">
        <v>587</v>
      </c>
      <c r="I824" s="833" t="s">
        <v>2415</v>
      </c>
      <c r="J824" s="833" t="s">
        <v>2416</v>
      </c>
      <c r="K824" s="833" t="s">
        <v>2417</v>
      </c>
      <c r="L824" s="836">
        <v>31.65</v>
      </c>
      <c r="M824" s="836">
        <v>31.65</v>
      </c>
      <c r="N824" s="833">
        <v>1</v>
      </c>
      <c r="O824" s="837">
        <v>0.5</v>
      </c>
      <c r="P824" s="836"/>
      <c r="Q824" s="838">
        <v>0</v>
      </c>
      <c r="R824" s="833"/>
      <c r="S824" s="838">
        <v>0</v>
      </c>
      <c r="T824" s="837"/>
      <c r="U824" s="839">
        <v>0</v>
      </c>
    </row>
    <row r="825" spans="1:21" ht="14.45" customHeight="1" x14ac:dyDescent="0.2">
      <c r="A825" s="832">
        <v>50</v>
      </c>
      <c r="B825" s="833" t="s">
        <v>2196</v>
      </c>
      <c r="C825" s="833" t="s">
        <v>2202</v>
      </c>
      <c r="D825" s="834" t="s">
        <v>3340</v>
      </c>
      <c r="E825" s="835" t="s">
        <v>2212</v>
      </c>
      <c r="F825" s="833" t="s">
        <v>2197</v>
      </c>
      <c r="G825" s="833" t="s">
        <v>2225</v>
      </c>
      <c r="H825" s="833" t="s">
        <v>587</v>
      </c>
      <c r="I825" s="833" t="s">
        <v>2891</v>
      </c>
      <c r="J825" s="833" t="s">
        <v>658</v>
      </c>
      <c r="K825" s="833" t="s">
        <v>2405</v>
      </c>
      <c r="L825" s="836">
        <v>31.65</v>
      </c>
      <c r="M825" s="836">
        <v>63.3</v>
      </c>
      <c r="N825" s="833">
        <v>2</v>
      </c>
      <c r="O825" s="837">
        <v>1</v>
      </c>
      <c r="P825" s="836">
        <v>31.65</v>
      </c>
      <c r="Q825" s="838">
        <v>0.5</v>
      </c>
      <c r="R825" s="833">
        <v>1</v>
      </c>
      <c r="S825" s="838">
        <v>0.5</v>
      </c>
      <c r="T825" s="837">
        <v>0.5</v>
      </c>
      <c r="U825" s="839">
        <v>0.5</v>
      </c>
    </row>
    <row r="826" spans="1:21" ht="14.45" customHeight="1" x14ac:dyDescent="0.2">
      <c r="A826" s="832">
        <v>50</v>
      </c>
      <c r="B826" s="833" t="s">
        <v>2196</v>
      </c>
      <c r="C826" s="833" t="s">
        <v>2202</v>
      </c>
      <c r="D826" s="834" t="s">
        <v>3340</v>
      </c>
      <c r="E826" s="835" t="s">
        <v>2212</v>
      </c>
      <c r="F826" s="833" t="s">
        <v>2197</v>
      </c>
      <c r="G826" s="833" t="s">
        <v>3242</v>
      </c>
      <c r="H826" s="833" t="s">
        <v>587</v>
      </c>
      <c r="I826" s="833" t="s">
        <v>3243</v>
      </c>
      <c r="J826" s="833" t="s">
        <v>3244</v>
      </c>
      <c r="K826" s="833" t="s">
        <v>3245</v>
      </c>
      <c r="L826" s="836">
        <v>888.77</v>
      </c>
      <c r="M826" s="836">
        <v>888.77</v>
      </c>
      <c r="N826" s="833">
        <v>1</v>
      </c>
      <c r="O826" s="837">
        <v>0.5</v>
      </c>
      <c r="P826" s="836"/>
      <c r="Q826" s="838">
        <v>0</v>
      </c>
      <c r="R826" s="833"/>
      <c r="S826" s="838">
        <v>0</v>
      </c>
      <c r="T826" s="837"/>
      <c r="U826" s="839">
        <v>0</v>
      </c>
    </row>
    <row r="827" spans="1:21" ht="14.45" customHeight="1" x14ac:dyDescent="0.2">
      <c r="A827" s="832">
        <v>50</v>
      </c>
      <c r="B827" s="833" t="s">
        <v>2196</v>
      </c>
      <c r="C827" s="833" t="s">
        <v>2202</v>
      </c>
      <c r="D827" s="834" t="s">
        <v>3340</v>
      </c>
      <c r="E827" s="835" t="s">
        <v>2212</v>
      </c>
      <c r="F827" s="833" t="s">
        <v>2197</v>
      </c>
      <c r="G827" s="833" t="s">
        <v>2680</v>
      </c>
      <c r="H827" s="833" t="s">
        <v>587</v>
      </c>
      <c r="I827" s="833" t="s">
        <v>3246</v>
      </c>
      <c r="J827" s="833" t="s">
        <v>1603</v>
      </c>
      <c r="K827" s="833" t="s">
        <v>1604</v>
      </c>
      <c r="L827" s="836">
        <v>54.18</v>
      </c>
      <c r="M827" s="836">
        <v>108.36</v>
      </c>
      <c r="N827" s="833">
        <v>2</v>
      </c>
      <c r="O827" s="837">
        <v>1</v>
      </c>
      <c r="P827" s="836"/>
      <c r="Q827" s="838">
        <v>0</v>
      </c>
      <c r="R827" s="833"/>
      <c r="S827" s="838">
        <v>0</v>
      </c>
      <c r="T827" s="837"/>
      <c r="U827" s="839">
        <v>0</v>
      </c>
    </row>
    <row r="828" spans="1:21" ht="14.45" customHeight="1" x14ac:dyDescent="0.2">
      <c r="A828" s="832">
        <v>50</v>
      </c>
      <c r="B828" s="833" t="s">
        <v>2196</v>
      </c>
      <c r="C828" s="833" t="s">
        <v>2202</v>
      </c>
      <c r="D828" s="834" t="s">
        <v>3340</v>
      </c>
      <c r="E828" s="835" t="s">
        <v>2212</v>
      </c>
      <c r="F828" s="833" t="s">
        <v>2197</v>
      </c>
      <c r="G828" s="833" t="s">
        <v>2435</v>
      </c>
      <c r="H828" s="833" t="s">
        <v>587</v>
      </c>
      <c r="I828" s="833" t="s">
        <v>3247</v>
      </c>
      <c r="J828" s="833" t="s">
        <v>1075</v>
      </c>
      <c r="K828" s="833" t="s">
        <v>3248</v>
      </c>
      <c r="L828" s="836">
        <v>73.45</v>
      </c>
      <c r="M828" s="836">
        <v>73.45</v>
      </c>
      <c r="N828" s="833">
        <v>1</v>
      </c>
      <c r="O828" s="837">
        <v>1</v>
      </c>
      <c r="P828" s="836"/>
      <c r="Q828" s="838">
        <v>0</v>
      </c>
      <c r="R828" s="833"/>
      <c r="S828" s="838">
        <v>0</v>
      </c>
      <c r="T828" s="837"/>
      <c r="U828" s="839">
        <v>0</v>
      </c>
    </row>
    <row r="829" spans="1:21" ht="14.45" customHeight="1" x14ac:dyDescent="0.2">
      <c r="A829" s="832">
        <v>50</v>
      </c>
      <c r="B829" s="833" t="s">
        <v>2196</v>
      </c>
      <c r="C829" s="833" t="s">
        <v>2202</v>
      </c>
      <c r="D829" s="834" t="s">
        <v>3340</v>
      </c>
      <c r="E829" s="835" t="s">
        <v>2212</v>
      </c>
      <c r="F829" s="833" t="s">
        <v>2197</v>
      </c>
      <c r="G829" s="833" t="s">
        <v>2435</v>
      </c>
      <c r="H829" s="833" t="s">
        <v>587</v>
      </c>
      <c r="I829" s="833" t="s">
        <v>3249</v>
      </c>
      <c r="J829" s="833" t="s">
        <v>1741</v>
      </c>
      <c r="K829" s="833" t="s">
        <v>3250</v>
      </c>
      <c r="L829" s="836">
        <v>146.9</v>
      </c>
      <c r="M829" s="836">
        <v>146.9</v>
      </c>
      <c r="N829" s="833">
        <v>1</v>
      </c>
      <c r="O829" s="837">
        <v>0.5</v>
      </c>
      <c r="P829" s="836">
        <v>146.9</v>
      </c>
      <c r="Q829" s="838">
        <v>1</v>
      </c>
      <c r="R829" s="833">
        <v>1</v>
      </c>
      <c r="S829" s="838">
        <v>1</v>
      </c>
      <c r="T829" s="837">
        <v>0.5</v>
      </c>
      <c r="U829" s="839">
        <v>1</v>
      </c>
    </row>
    <row r="830" spans="1:21" ht="14.45" customHeight="1" x14ac:dyDescent="0.2">
      <c r="A830" s="832">
        <v>50</v>
      </c>
      <c r="B830" s="833" t="s">
        <v>2196</v>
      </c>
      <c r="C830" s="833" t="s">
        <v>2202</v>
      </c>
      <c r="D830" s="834" t="s">
        <v>3340</v>
      </c>
      <c r="E830" s="835" t="s">
        <v>2212</v>
      </c>
      <c r="F830" s="833" t="s">
        <v>2197</v>
      </c>
      <c r="G830" s="833" t="s">
        <v>2440</v>
      </c>
      <c r="H830" s="833" t="s">
        <v>625</v>
      </c>
      <c r="I830" s="833" t="s">
        <v>2688</v>
      </c>
      <c r="J830" s="833" t="s">
        <v>689</v>
      </c>
      <c r="K830" s="833" t="s">
        <v>2689</v>
      </c>
      <c r="L830" s="836">
        <v>10.65</v>
      </c>
      <c r="M830" s="836">
        <v>21.3</v>
      </c>
      <c r="N830" s="833">
        <v>2</v>
      </c>
      <c r="O830" s="837">
        <v>1</v>
      </c>
      <c r="P830" s="836">
        <v>21.3</v>
      </c>
      <c r="Q830" s="838">
        <v>1</v>
      </c>
      <c r="R830" s="833">
        <v>2</v>
      </c>
      <c r="S830" s="838">
        <v>1</v>
      </c>
      <c r="T830" s="837">
        <v>1</v>
      </c>
      <c r="U830" s="839">
        <v>1</v>
      </c>
    </row>
    <row r="831" spans="1:21" ht="14.45" customHeight="1" x14ac:dyDescent="0.2">
      <c r="A831" s="832">
        <v>50</v>
      </c>
      <c r="B831" s="833" t="s">
        <v>2196</v>
      </c>
      <c r="C831" s="833" t="s">
        <v>2202</v>
      </c>
      <c r="D831" s="834" t="s">
        <v>3340</v>
      </c>
      <c r="E831" s="835" t="s">
        <v>2212</v>
      </c>
      <c r="F831" s="833" t="s">
        <v>2197</v>
      </c>
      <c r="G831" s="833" t="s">
        <v>2440</v>
      </c>
      <c r="H831" s="833" t="s">
        <v>625</v>
      </c>
      <c r="I831" s="833" t="s">
        <v>3251</v>
      </c>
      <c r="J831" s="833" t="s">
        <v>2589</v>
      </c>
      <c r="K831" s="833" t="s">
        <v>2692</v>
      </c>
      <c r="L831" s="836">
        <v>70.23</v>
      </c>
      <c r="M831" s="836">
        <v>70.23</v>
      </c>
      <c r="N831" s="833">
        <v>1</v>
      </c>
      <c r="O831" s="837">
        <v>0.5</v>
      </c>
      <c r="P831" s="836">
        <v>70.23</v>
      </c>
      <c r="Q831" s="838">
        <v>1</v>
      </c>
      <c r="R831" s="833">
        <v>1</v>
      </c>
      <c r="S831" s="838">
        <v>1</v>
      </c>
      <c r="T831" s="837">
        <v>0.5</v>
      </c>
      <c r="U831" s="839">
        <v>1</v>
      </c>
    </row>
    <row r="832" spans="1:21" ht="14.45" customHeight="1" x14ac:dyDescent="0.2">
      <c r="A832" s="832">
        <v>50</v>
      </c>
      <c r="B832" s="833" t="s">
        <v>2196</v>
      </c>
      <c r="C832" s="833" t="s">
        <v>2202</v>
      </c>
      <c r="D832" s="834" t="s">
        <v>3340</v>
      </c>
      <c r="E832" s="835" t="s">
        <v>2212</v>
      </c>
      <c r="F832" s="833" t="s">
        <v>2197</v>
      </c>
      <c r="G832" s="833" t="s">
        <v>2440</v>
      </c>
      <c r="H832" s="833" t="s">
        <v>625</v>
      </c>
      <c r="I832" s="833" t="s">
        <v>2441</v>
      </c>
      <c r="J832" s="833" t="s">
        <v>689</v>
      </c>
      <c r="K832" s="833" t="s">
        <v>691</v>
      </c>
      <c r="L832" s="836">
        <v>17.559999999999999</v>
      </c>
      <c r="M832" s="836">
        <v>70.239999999999995</v>
      </c>
      <c r="N832" s="833">
        <v>4</v>
      </c>
      <c r="O832" s="837">
        <v>2</v>
      </c>
      <c r="P832" s="836">
        <v>17.559999999999999</v>
      </c>
      <c r="Q832" s="838">
        <v>0.25</v>
      </c>
      <c r="R832" s="833">
        <v>1</v>
      </c>
      <c r="S832" s="838">
        <v>0.25</v>
      </c>
      <c r="T832" s="837">
        <v>0.5</v>
      </c>
      <c r="U832" s="839">
        <v>0.25</v>
      </c>
    </row>
    <row r="833" spans="1:21" ht="14.45" customHeight="1" x14ac:dyDescent="0.2">
      <c r="A833" s="832">
        <v>50</v>
      </c>
      <c r="B833" s="833" t="s">
        <v>2196</v>
      </c>
      <c r="C833" s="833" t="s">
        <v>2202</v>
      </c>
      <c r="D833" s="834" t="s">
        <v>3340</v>
      </c>
      <c r="E833" s="835" t="s">
        <v>2212</v>
      </c>
      <c r="F833" s="833" t="s">
        <v>2197</v>
      </c>
      <c r="G833" s="833" t="s">
        <v>3252</v>
      </c>
      <c r="H833" s="833" t="s">
        <v>587</v>
      </c>
      <c r="I833" s="833" t="s">
        <v>3253</v>
      </c>
      <c r="J833" s="833" t="s">
        <v>3254</v>
      </c>
      <c r="K833" s="833" t="s">
        <v>3255</v>
      </c>
      <c r="L833" s="836">
        <v>80.53</v>
      </c>
      <c r="M833" s="836">
        <v>80.53</v>
      </c>
      <c r="N833" s="833">
        <v>1</v>
      </c>
      <c r="O833" s="837">
        <v>0.5</v>
      </c>
      <c r="P833" s="836"/>
      <c r="Q833" s="838">
        <v>0</v>
      </c>
      <c r="R833" s="833"/>
      <c r="S833" s="838">
        <v>0</v>
      </c>
      <c r="T833" s="837"/>
      <c r="U833" s="839">
        <v>0</v>
      </c>
    </row>
    <row r="834" spans="1:21" ht="14.45" customHeight="1" x14ac:dyDescent="0.2">
      <c r="A834" s="832">
        <v>50</v>
      </c>
      <c r="B834" s="833" t="s">
        <v>2196</v>
      </c>
      <c r="C834" s="833" t="s">
        <v>2202</v>
      </c>
      <c r="D834" s="834" t="s">
        <v>3340</v>
      </c>
      <c r="E834" s="835" t="s">
        <v>2212</v>
      </c>
      <c r="F834" s="833" t="s">
        <v>2197</v>
      </c>
      <c r="G834" s="833" t="s">
        <v>2256</v>
      </c>
      <c r="H834" s="833" t="s">
        <v>625</v>
      </c>
      <c r="I834" s="833" t="s">
        <v>1758</v>
      </c>
      <c r="J834" s="833" t="s">
        <v>848</v>
      </c>
      <c r="K834" s="833" t="s">
        <v>1759</v>
      </c>
      <c r="L834" s="836">
        <v>1385.62</v>
      </c>
      <c r="M834" s="836">
        <v>1385.62</v>
      </c>
      <c r="N834" s="833">
        <v>1</v>
      </c>
      <c r="O834" s="837">
        <v>0.5</v>
      </c>
      <c r="P834" s="836"/>
      <c r="Q834" s="838">
        <v>0</v>
      </c>
      <c r="R834" s="833"/>
      <c r="S834" s="838">
        <v>0</v>
      </c>
      <c r="T834" s="837"/>
      <c r="U834" s="839">
        <v>0</v>
      </c>
    </row>
    <row r="835" spans="1:21" ht="14.45" customHeight="1" x14ac:dyDescent="0.2">
      <c r="A835" s="832">
        <v>50</v>
      </c>
      <c r="B835" s="833" t="s">
        <v>2196</v>
      </c>
      <c r="C835" s="833" t="s">
        <v>2202</v>
      </c>
      <c r="D835" s="834" t="s">
        <v>3340</v>
      </c>
      <c r="E835" s="835" t="s">
        <v>2212</v>
      </c>
      <c r="F835" s="833" t="s">
        <v>2197</v>
      </c>
      <c r="G835" s="833" t="s">
        <v>2256</v>
      </c>
      <c r="H835" s="833" t="s">
        <v>625</v>
      </c>
      <c r="I835" s="833" t="s">
        <v>1766</v>
      </c>
      <c r="J835" s="833" t="s">
        <v>842</v>
      </c>
      <c r="K835" s="833" t="s">
        <v>1767</v>
      </c>
      <c r="L835" s="836">
        <v>736.33</v>
      </c>
      <c r="M835" s="836">
        <v>1472.66</v>
      </c>
      <c r="N835" s="833">
        <v>2</v>
      </c>
      <c r="O835" s="837">
        <v>1</v>
      </c>
      <c r="P835" s="836"/>
      <c r="Q835" s="838">
        <v>0</v>
      </c>
      <c r="R835" s="833"/>
      <c r="S835" s="838">
        <v>0</v>
      </c>
      <c r="T835" s="837"/>
      <c r="U835" s="839">
        <v>0</v>
      </c>
    </row>
    <row r="836" spans="1:21" ht="14.45" customHeight="1" x14ac:dyDescent="0.2">
      <c r="A836" s="832">
        <v>50</v>
      </c>
      <c r="B836" s="833" t="s">
        <v>2196</v>
      </c>
      <c r="C836" s="833" t="s">
        <v>2202</v>
      </c>
      <c r="D836" s="834" t="s">
        <v>3340</v>
      </c>
      <c r="E836" s="835" t="s">
        <v>2212</v>
      </c>
      <c r="F836" s="833" t="s">
        <v>2197</v>
      </c>
      <c r="G836" s="833" t="s">
        <v>2256</v>
      </c>
      <c r="H836" s="833" t="s">
        <v>625</v>
      </c>
      <c r="I836" s="833" t="s">
        <v>1770</v>
      </c>
      <c r="J836" s="833" t="s">
        <v>842</v>
      </c>
      <c r="K836" s="833" t="s">
        <v>1771</v>
      </c>
      <c r="L836" s="836">
        <v>490.89</v>
      </c>
      <c r="M836" s="836">
        <v>490.89</v>
      </c>
      <c r="N836" s="833">
        <v>1</v>
      </c>
      <c r="O836" s="837">
        <v>0.5</v>
      </c>
      <c r="P836" s="836"/>
      <c r="Q836" s="838">
        <v>0</v>
      </c>
      <c r="R836" s="833"/>
      <c r="S836" s="838">
        <v>0</v>
      </c>
      <c r="T836" s="837"/>
      <c r="U836" s="839">
        <v>0</v>
      </c>
    </row>
    <row r="837" spans="1:21" ht="14.45" customHeight="1" x14ac:dyDescent="0.2">
      <c r="A837" s="832">
        <v>50</v>
      </c>
      <c r="B837" s="833" t="s">
        <v>2196</v>
      </c>
      <c r="C837" s="833" t="s">
        <v>2202</v>
      </c>
      <c r="D837" s="834" t="s">
        <v>3340</v>
      </c>
      <c r="E837" s="835" t="s">
        <v>2212</v>
      </c>
      <c r="F837" s="833" t="s">
        <v>2197</v>
      </c>
      <c r="G837" s="833" t="s">
        <v>2256</v>
      </c>
      <c r="H837" s="833" t="s">
        <v>625</v>
      </c>
      <c r="I837" s="833" t="s">
        <v>2287</v>
      </c>
      <c r="J837" s="833" t="s">
        <v>848</v>
      </c>
      <c r="K837" s="833" t="s">
        <v>2288</v>
      </c>
      <c r="L837" s="836">
        <v>1847.49</v>
      </c>
      <c r="M837" s="836">
        <v>3694.98</v>
      </c>
      <c r="N837" s="833">
        <v>2</v>
      </c>
      <c r="O837" s="837">
        <v>1</v>
      </c>
      <c r="P837" s="836">
        <v>3694.98</v>
      </c>
      <c r="Q837" s="838">
        <v>1</v>
      </c>
      <c r="R837" s="833">
        <v>2</v>
      </c>
      <c r="S837" s="838">
        <v>1</v>
      </c>
      <c r="T837" s="837">
        <v>1</v>
      </c>
      <c r="U837" s="839">
        <v>1</v>
      </c>
    </row>
    <row r="838" spans="1:21" ht="14.45" customHeight="1" x14ac:dyDescent="0.2">
      <c r="A838" s="832">
        <v>50</v>
      </c>
      <c r="B838" s="833" t="s">
        <v>2196</v>
      </c>
      <c r="C838" s="833" t="s">
        <v>2202</v>
      </c>
      <c r="D838" s="834" t="s">
        <v>3340</v>
      </c>
      <c r="E838" s="835" t="s">
        <v>2212</v>
      </c>
      <c r="F838" s="833" t="s">
        <v>2197</v>
      </c>
      <c r="G838" s="833" t="s">
        <v>2256</v>
      </c>
      <c r="H838" s="833" t="s">
        <v>625</v>
      </c>
      <c r="I838" s="833" t="s">
        <v>1762</v>
      </c>
      <c r="J838" s="833" t="s">
        <v>842</v>
      </c>
      <c r="K838" s="833" t="s">
        <v>1763</v>
      </c>
      <c r="L838" s="836">
        <v>923.74</v>
      </c>
      <c r="M838" s="836">
        <v>2771.2200000000003</v>
      </c>
      <c r="N838" s="833">
        <v>3</v>
      </c>
      <c r="O838" s="837">
        <v>1.5</v>
      </c>
      <c r="P838" s="836">
        <v>2771.2200000000003</v>
      </c>
      <c r="Q838" s="838">
        <v>1</v>
      </c>
      <c r="R838" s="833">
        <v>3</v>
      </c>
      <c r="S838" s="838">
        <v>1</v>
      </c>
      <c r="T838" s="837">
        <v>1.5</v>
      </c>
      <c r="U838" s="839">
        <v>1</v>
      </c>
    </row>
    <row r="839" spans="1:21" ht="14.45" customHeight="1" x14ac:dyDescent="0.2">
      <c r="A839" s="832">
        <v>50</v>
      </c>
      <c r="B839" s="833" t="s">
        <v>2196</v>
      </c>
      <c r="C839" s="833" t="s">
        <v>2202</v>
      </c>
      <c r="D839" s="834" t="s">
        <v>3340</v>
      </c>
      <c r="E839" s="835" t="s">
        <v>2212</v>
      </c>
      <c r="F839" s="833" t="s">
        <v>2197</v>
      </c>
      <c r="G839" s="833" t="s">
        <v>2943</v>
      </c>
      <c r="H839" s="833" t="s">
        <v>587</v>
      </c>
      <c r="I839" s="833" t="s">
        <v>2944</v>
      </c>
      <c r="J839" s="833" t="s">
        <v>815</v>
      </c>
      <c r="K839" s="833" t="s">
        <v>2446</v>
      </c>
      <c r="L839" s="836">
        <v>134.47999999999999</v>
      </c>
      <c r="M839" s="836">
        <v>134.47999999999999</v>
      </c>
      <c r="N839" s="833">
        <v>1</v>
      </c>
      <c r="O839" s="837">
        <v>0.5</v>
      </c>
      <c r="P839" s="836"/>
      <c r="Q839" s="838">
        <v>0</v>
      </c>
      <c r="R839" s="833"/>
      <c r="S839" s="838">
        <v>0</v>
      </c>
      <c r="T839" s="837"/>
      <c r="U839" s="839">
        <v>0</v>
      </c>
    </row>
    <row r="840" spans="1:21" ht="14.45" customHeight="1" x14ac:dyDescent="0.2">
      <c r="A840" s="832">
        <v>50</v>
      </c>
      <c r="B840" s="833" t="s">
        <v>2196</v>
      </c>
      <c r="C840" s="833" t="s">
        <v>2202</v>
      </c>
      <c r="D840" s="834" t="s">
        <v>3340</v>
      </c>
      <c r="E840" s="835" t="s">
        <v>2212</v>
      </c>
      <c r="F840" s="833" t="s">
        <v>2197</v>
      </c>
      <c r="G840" s="833" t="s">
        <v>2450</v>
      </c>
      <c r="H840" s="833" t="s">
        <v>587</v>
      </c>
      <c r="I840" s="833" t="s">
        <v>3256</v>
      </c>
      <c r="J840" s="833" t="s">
        <v>3197</v>
      </c>
      <c r="K840" s="833" t="s">
        <v>1830</v>
      </c>
      <c r="L840" s="836">
        <v>32.76</v>
      </c>
      <c r="M840" s="836">
        <v>65.52</v>
      </c>
      <c r="N840" s="833">
        <v>2</v>
      </c>
      <c r="O840" s="837">
        <v>1</v>
      </c>
      <c r="P840" s="836">
        <v>32.76</v>
      </c>
      <c r="Q840" s="838">
        <v>0.5</v>
      </c>
      <c r="R840" s="833">
        <v>1</v>
      </c>
      <c r="S840" s="838">
        <v>0.5</v>
      </c>
      <c r="T840" s="837">
        <v>0.5</v>
      </c>
      <c r="U840" s="839">
        <v>0.5</v>
      </c>
    </row>
    <row r="841" spans="1:21" ht="14.45" customHeight="1" x14ac:dyDescent="0.2">
      <c r="A841" s="832">
        <v>50</v>
      </c>
      <c r="B841" s="833" t="s">
        <v>2196</v>
      </c>
      <c r="C841" s="833" t="s">
        <v>2202</v>
      </c>
      <c r="D841" s="834" t="s">
        <v>3340</v>
      </c>
      <c r="E841" s="835" t="s">
        <v>2212</v>
      </c>
      <c r="F841" s="833" t="s">
        <v>2197</v>
      </c>
      <c r="G841" s="833" t="s">
        <v>2456</v>
      </c>
      <c r="H841" s="833" t="s">
        <v>587</v>
      </c>
      <c r="I841" s="833" t="s">
        <v>3257</v>
      </c>
      <c r="J841" s="833" t="s">
        <v>871</v>
      </c>
      <c r="K841" s="833" t="s">
        <v>3258</v>
      </c>
      <c r="L841" s="836">
        <v>32.25</v>
      </c>
      <c r="M841" s="836">
        <v>32.25</v>
      </c>
      <c r="N841" s="833">
        <v>1</v>
      </c>
      <c r="O841" s="837">
        <v>1</v>
      </c>
      <c r="P841" s="836"/>
      <c r="Q841" s="838">
        <v>0</v>
      </c>
      <c r="R841" s="833"/>
      <c r="S841" s="838">
        <v>0</v>
      </c>
      <c r="T841" s="837"/>
      <c r="U841" s="839">
        <v>0</v>
      </c>
    </row>
    <row r="842" spans="1:21" ht="14.45" customHeight="1" x14ac:dyDescent="0.2">
      <c r="A842" s="832">
        <v>50</v>
      </c>
      <c r="B842" s="833" t="s">
        <v>2196</v>
      </c>
      <c r="C842" s="833" t="s">
        <v>2202</v>
      </c>
      <c r="D842" s="834" t="s">
        <v>3340</v>
      </c>
      <c r="E842" s="835" t="s">
        <v>2212</v>
      </c>
      <c r="F842" s="833" t="s">
        <v>2197</v>
      </c>
      <c r="G842" s="833" t="s">
        <v>2456</v>
      </c>
      <c r="H842" s="833" t="s">
        <v>587</v>
      </c>
      <c r="I842" s="833" t="s">
        <v>2701</v>
      </c>
      <c r="J842" s="833" t="s">
        <v>871</v>
      </c>
      <c r="K842" s="833" t="s">
        <v>2702</v>
      </c>
      <c r="L842" s="836">
        <v>103.67</v>
      </c>
      <c r="M842" s="836">
        <v>207.34</v>
      </c>
      <c r="N842" s="833">
        <v>2</v>
      </c>
      <c r="O842" s="837">
        <v>1</v>
      </c>
      <c r="P842" s="836"/>
      <c r="Q842" s="838">
        <v>0</v>
      </c>
      <c r="R842" s="833"/>
      <c r="S842" s="838">
        <v>0</v>
      </c>
      <c r="T842" s="837"/>
      <c r="U842" s="839">
        <v>0</v>
      </c>
    </row>
    <row r="843" spans="1:21" ht="14.45" customHeight="1" x14ac:dyDescent="0.2">
      <c r="A843" s="832">
        <v>50</v>
      </c>
      <c r="B843" s="833" t="s">
        <v>2196</v>
      </c>
      <c r="C843" s="833" t="s">
        <v>2202</v>
      </c>
      <c r="D843" s="834" t="s">
        <v>3340</v>
      </c>
      <c r="E843" s="835" t="s">
        <v>2212</v>
      </c>
      <c r="F843" s="833" t="s">
        <v>2197</v>
      </c>
      <c r="G843" s="833" t="s">
        <v>2456</v>
      </c>
      <c r="H843" s="833" t="s">
        <v>587</v>
      </c>
      <c r="I843" s="833" t="s">
        <v>3259</v>
      </c>
      <c r="J843" s="833" t="s">
        <v>3260</v>
      </c>
      <c r="K843" s="833" t="s">
        <v>3261</v>
      </c>
      <c r="L843" s="836">
        <v>34.56</v>
      </c>
      <c r="M843" s="836">
        <v>34.56</v>
      </c>
      <c r="N843" s="833">
        <v>1</v>
      </c>
      <c r="O843" s="837">
        <v>0.5</v>
      </c>
      <c r="P843" s="836">
        <v>34.56</v>
      </c>
      <c r="Q843" s="838">
        <v>1</v>
      </c>
      <c r="R843" s="833">
        <v>1</v>
      </c>
      <c r="S843" s="838">
        <v>1</v>
      </c>
      <c r="T843" s="837">
        <v>0.5</v>
      </c>
      <c r="U843" s="839">
        <v>1</v>
      </c>
    </row>
    <row r="844" spans="1:21" ht="14.45" customHeight="1" x14ac:dyDescent="0.2">
      <c r="A844" s="832">
        <v>50</v>
      </c>
      <c r="B844" s="833" t="s">
        <v>2196</v>
      </c>
      <c r="C844" s="833" t="s">
        <v>2202</v>
      </c>
      <c r="D844" s="834" t="s">
        <v>3340</v>
      </c>
      <c r="E844" s="835" t="s">
        <v>2212</v>
      </c>
      <c r="F844" s="833" t="s">
        <v>2197</v>
      </c>
      <c r="G844" s="833" t="s">
        <v>2236</v>
      </c>
      <c r="H844" s="833" t="s">
        <v>625</v>
      </c>
      <c r="I844" s="833" t="s">
        <v>1719</v>
      </c>
      <c r="J844" s="833" t="s">
        <v>1715</v>
      </c>
      <c r="K844" s="833" t="s">
        <v>1720</v>
      </c>
      <c r="L844" s="836">
        <v>32.25</v>
      </c>
      <c r="M844" s="836">
        <v>129</v>
      </c>
      <c r="N844" s="833">
        <v>4</v>
      </c>
      <c r="O844" s="837">
        <v>2.5</v>
      </c>
      <c r="P844" s="836">
        <v>64.5</v>
      </c>
      <c r="Q844" s="838">
        <v>0.5</v>
      </c>
      <c r="R844" s="833">
        <v>2</v>
      </c>
      <c r="S844" s="838">
        <v>0.5</v>
      </c>
      <c r="T844" s="837">
        <v>1.5</v>
      </c>
      <c r="U844" s="839">
        <v>0.6</v>
      </c>
    </row>
    <row r="845" spans="1:21" ht="14.45" customHeight="1" x14ac:dyDescent="0.2">
      <c r="A845" s="832">
        <v>50</v>
      </c>
      <c r="B845" s="833" t="s">
        <v>2196</v>
      </c>
      <c r="C845" s="833" t="s">
        <v>2202</v>
      </c>
      <c r="D845" s="834" t="s">
        <v>3340</v>
      </c>
      <c r="E845" s="835" t="s">
        <v>2212</v>
      </c>
      <c r="F845" s="833" t="s">
        <v>2197</v>
      </c>
      <c r="G845" s="833" t="s">
        <v>2236</v>
      </c>
      <c r="H845" s="833" t="s">
        <v>625</v>
      </c>
      <c r="I845" s="833" t="s">
        <v>1714</v>
      </c>
      <c r="J845" s="833" t="s">
        <v>1715</v>
      </c>
      <c r="K845" s="833" t="s">
        <v>1716</v>
      </c>
      <c r="L845" s="836">
        <v>16.12</v>
      </c>
      <c r="M845" s="836">
        <v>32.24</v>
      </c>
      <c r="N845" s="833">
        <v>2</v>
      </c>
      <c r="O845" s="837">
        <v>1.5</v>
      </c>
      <c r="P845" s="836"/>
      <c r="Q845" s="838">
        <v>0</v>
      </c>
      <c r="R845" s="833"/>
      <c r="S845" s="838">
        <v>0</v>
      </c>
      <c r="T845" s="837"/>
      <c r="U845" s="839">
        <v>0</v>
      </c>
    </row>
    <row r="846" spans="1:21" ht="14.45" customHeight="1" x14ac:dyDescent="0.2">
      <c r="A846" s="832">
        <v>50</v>
      </c>
      <c r="B846" s="833" t="s">
        <v>2196</v>
      </c>
      <c r="C846" s="833" t="s">
        <v>2202</v>
      </c>
      <c r="D846" s="834" t="s">
        <v>3340</v>
      </c>
      <c r="E846" s="835" t="s">
        <v>2212</v>
      </c>
      <c r="F846" s="833" t="s">
        <v>2197</v>
      </c>
      <c r="G846" s="833" t="s">
        <v>2236</v>
      </c>
      <c r="H846" s="833" t="s">
        <v>587</v>
      </c>
      <c r="I846" s="833" t="s">
        <v>3262</v>
      </c>
      <c r="J846" s="833" t="s">
        <v>2704</v>
      </c>
      <c r="K846" s="833" t="s">
        <v>3263</v>
      </c>
      <c r="L846" s="836">
        <v>16.12</v>
      </c>
      <c r="M846" s="836">
        <v>16.12</v>
      </c>
      <c r="N846" s="833">
        <v>1</v>
      </c>
      <c r="O846" s="837">
        <v>0.5</v>
      </c>
      <c r="P846" s="836">
        <v>16.12</v>
      </c>
      <c r="Q846" s="838">
        <v>1</v>
      </c>
      <c r="R846" s="833">
        <v>1</v>
      </c>
      <c r="S846" s="838">
        <v>1</v>
      </c>
      <c r="T846" s="837">
        <v>0.5</v>
      </c>
      <c r="U846" s="839">
        <v>1</v>
      </c>
    </row>
    <row r="847" spans="1:21" ht="14.45" customHeight="1" x14ac:dyDescent="0.2">
      <c r="A847" s="832">
        <v>50</v>
      </c>
      <c r="B847" s="833" t="s">
        <v>2196</v>
      </c>
      <c r="C847" s="833" t="s">
        <v>2202</v>
      </c>
      <c r="D847" s="834" t="s">
        <v>3340</v>
      </c>
      <c r="E847" s="835" t="s">
        <v>2212</v>
      </c>
      <c r="F847" s="833" t="s">
        <v>2197</v>
      </c>
      <c r="G847" s="833" t="s">
        <v>2242</v>
      </c>
      <c r="H847" s="833" t="s">
        <v>625</v>
      </c>
      <c r="I847" s="833" t="s">
        <v>2243</v>
      </c>
      <c r="J847" s="833" t="s">
        <v>1044</v>
      </c>
      <c r="K847" s="833" t="s">
        <v>1330</v>
      </c>
      <c r="L847" s="836">
        <v>47.7</v>
      </c>
      <c r="M847" s="836">
        <v>381.6</v>
      </c>
      <c r="N847" s="833">
        <v>8</v>
      </c>
      <c r="O847" s="837">
        <v>4.5</v>
      </c>
      <c r="P847" s="836">
        <v>190.8</v>
      </c>
      <c r="Q847" s="838">
        <v>0.5</v>
      </c>
      <c r="R847" s="833">
        <v>4</v>
      </c>
      <c r="S847" s="838">
        <v>0.5</v>
      </c>
      <c r="T847" s="837">
        <v>2</v>
      </c>
      <c r="U847" s="839">
        <v>0.44444444444444442</v>
      </c>
    </row>
    <row r="848" spans="1:21" ht="14.45" customHeight="1" x14ac:dyDescent="0.2">
      <c r="A848" s="832">
        <v>50</v>
      </c>
      <c r="B848" s="833" t="s">
        <v>2196</v>
      </c>
      <c r="C848" s="833" t="s">
        <v>2202</v>
      </c>
      <c r="D848" s="834" t="s">
        <v>3340</v>
      </c>
      <c r="E848" s="835" t="s">
        <v>2212</v>
      </c>
      <c r="F848" s="833" t="s">
        <v>2197</v>
      </c>
      <c r="G848" s="833" t="s">
        <v>2463</v>
      </c>
      <c r="H848" s="833" t="s">
        <v>625</v>
      </c>
      <c r="I848" s="833" t="s">
        <v>3264</v>
      </c>
      <c r="J848" s="833" t="s">
        <v>1864</v>
      </c>
      <c r="K848" s="833" t="s">
        <v>3265</v>
      </c>
      <c r="L848" s="836">
        <v>170.43</v>
      </c>
      <c r="M848" s="836">
        <v>170.43</v>
      </c>
      <c r="N848" s="833">
        <v>1</v>
      </c>
      <c r="O848" s="837">
        <v>0.5</v>
      </c>
      <c r="P848" s="836"/>
      <c r="Q848" s="838">
        <v>0</v>
      </c>
      <c r="R848" s="833"/>
      <c r="S848" s="838">
        <v>0</v>
      </c>
      <c r="T848" s="837"/>
      <c r="U848" s="839">
        <v>0</v>
      </c>
    </row>
    <row r="849" spans="1:21" ht="14.45" customHeight="1" x14ac:dyDescent="0.2">
      <c r="A849" s="832">
        <v>50</v>
      </c>
      <c r="B849" s="833" t="s">
        <v>2196</v>
      </c>
      <c r="C849" s="833" t="s">
        <v>2202</v>
      </c>
      <c r="D849" s="834" t="s">
        <v>3340</v>
      </c>
      <c r="E849" s="835" t="s">
        <v>2212</v>
      </c>
      <c r="F849" s="833" t="s">
        <v>2197</v>
      </c>
      <c r="G849" s="833" t="s">
        <v>2468</v>
      </c>
      <c r="H849" s="833" t="s">
        <v>587</v>
      </c>
      <c r="I849" s="833" t="s">
        <v>2469</v>
      </c>
      <c r="J849" s="833" t="s">
        <v>2470</v>
      </c>
      <c r="K849" s="833" t="s">
        <v>2471</v>
      </c>
      <c r="L849" s="836">
        <v>72.88</v>
      </c>
      <c r="M849" s="836">
        <v>145.76</v>
      </c>
      <c r="N849" s="833">
        <v>2</v>
      </c>
      <c r="O849" s="837">
        <v>1</v>
      </c>
      <c r="P849" s="836"/>
      <c r="Q849" s="838">
        <v>0</v>
      </c>
      <c r="R849" s="833"/>
      <c r="S849" s="838">
        <v>0</v>
      </c>
      <c r="T849" s="837"/>
      <c r="U849" s="839">
        <v>0</v>
      </c>
    </row>
    <row r="850" spans="1:21" ht="14.45" customHeight="1" x14ac:dyDescent="0.2">
      <c r="A850" s="832">
        <v>50</v>
      </c>
      <c r="B850" s="833" t="s">
        <v>2196</v>
      </c>
      <c r="C850" s="833" t="s">
        <v>2202</v>
      </c>
      <c r="D850" s="834" t="s">
        <v>3340</v>
      </c>
      <c r="E850" s="835" t="s">
        <v>2212</v>
      </c>
      <c r="F850" s="833" t="s">
        <v>2197</v>
      </c>
      <c r="G850" s="833" t="s">
        <v>2234</v>
      </c>
      <c r="H850" s="833" t="s">
        <v>625</v>
      </c>
      <c r="I850" s="833" t="s">
        <v>1851</v>
      </c>
      <c r="J850" s="833" t="s">
        <v>1852</v>
      </c>
      <c r="K850" s="833" t="s">
        <v>1853</v>
      </c>
      <c r="L850" s="836">
        <v>10.34</v>
      </c>
      <c r="M850" s="836">
        <v>10.34</v>
      </c>
      <c r="N850" s="833">
        <v>1</v>
      </c>
      <c r="O850" s="837">
        <v>0.5</v>
      </c>
      <c r="P850" s="836"/>
      <c r="Q850" s="838">
        <v>0</v>
      </c>
      <c r="R850" s="833"/>
      <c r="S850" s="838">
        <v>0</v>
      </c>
      <c r="T850" s="837"/>
      <c r="U850" s="839">
        <v>0</v>
      </c>
    </row>
    <row r="851" spans="1:21" ht="14.45" customHeight="1" x14ac:dyDescent="0.2">
      <c r="A851" s="832">
        <v>50</v>
      </c>
      <c r="B851" s="833" t="s">
        <v>2196</v>
      </c>
      <c r="C851" s="833" t="s">
        <v>2202</v>
      </c>
      <c r="D851" s="834" t="s">
        <v>3340</v>
      </c>
      <c r="E851" s="835" t="s">
        <v>2212</v>
      </c>
      <c r="F851" s="833" t="s">
        <v>2197</v>
      </c>
      <c r="G851" s="833" t="s">
        <v>2234</v>
      </c>
      <c r="H851" s="833" t="s">
        <v>625</v>
      </c>
      <c r="I851" s="833" t="s">
        <v>1854</v>
      </c>
      <c r="J851" s="833" t="s">
        <v>1852</v>
      </c>
      <c r="K851" s="833" t="s">
        <v>1855</v>
      </c>
      <c r="L851" s="836">
        <v>15.9</v>
      </c>
      <c r="M851" s="836">
        <v>111.30000000000001</v>
      </c>
      <c r="N851" s="833">
        <v>7</v>
      </c>
      <c r="O851" s="837">
        <v>3.5</v>
      </c>
      <c r="P851" s="836">
        <v>15.9</v>
      </c>
      <c r="Q851" s="838">
        <v>0.14285714285714285</v>
      </c>
      <c r="R851" s="833">
        <v>1</v>
      </c>
      <c r="S851" s="838">
        <v>0.14285714285714285</v>
      </c>
      <c r="T851" s="837">
        <v>0.5</v>
      </c>
      <c r="U851" s="839">
        <v>0.14285714285714285</v>
      </c>
    </row>
    <row r="852" spans="1:21" ht="14.45" customHeight="1" x14ac:dyDescent="0.2">
      <c r="A852" s="832">
        <v>50</v>
      </c>
      <c r="B852" s="833" t="s">
        <v>2196</v>
      </c>
      <c r="C852" s="833" t="s">
        <v>2202</v>
      </c>
      <c r="D852" s="834" t="s">
        <v>3340</v>
      </c>
      <c r="E852" s="835" t="s">
        <v>2212</v>
      </c>
      <c r="F852" s="833" t="s">
        <v>2197</v>
      </c>
      <c r="G852" s="833" t="s">
        <v>2234</v>
      </c>
      <c r="H852" s="833" t="s">
        <v>625</v>
      </c>
      <c r="I852" s="833" t="s">
        <v>1856</v>
      </c>
      <c r="J852" s="833" t="s">
        <v>1852</v>
      </c>
      <c r="K852" s="833" t="s">
        <v>1857</v>
      </c>
      <c r="L852" s="836">
        <v>47.7</v>
      </c>
      <c r="M852" s="836">
        <v>286.20000000000005</v>
      </c>
      <c r="N852" s="833">
        <v>6</v>
      </c>
      <c r="O852" s="837">
        <v>3</v>
      </c>
      <c r="P852" s="836">
        <v>190.8</v>
      </c>
      <c r="Q852" s="838">
        <v>0.66666666666666663</v>
      </c>
      <c r="R852" s="833">
        <v>4</v>
      </c>
      <c r="S852" s="838">
        <v>0.66666666666666663</v>
      </c>
      <c r="T852" s="837">
        <v>2</v>
      </c>
      <c r="U852" s="839">
        <v>0.66666666666666663</v>
      </c>
    </row>
    <row r="853" spans="1:21" ht="14.45" customHeight="1" x14ac:dyDescent="0.2">
      <c r="A853" s="832">
        <v>50</v>
      </c>
      <c r="B853" s="833" t="s">
        <v>2196</v>
      </c>
      <c r="C853" s="833" t="s">
        <v>2202</v>
      </c>
      <c r="D853" s="834" t="s">
        <v>3340</v>
      </c>
      <c r="E853" s="835" t="s">
        <v>2212</v>
      </c>
      <c r="F853" s="833" t="s">
        <v>2197</v>
      </c>
      <c r="G853" s="833" t="s">
        <v>2488</v>
      </c>
      <c r="H853" s="833" t="s">
        <v>587</v>
      </c>
      <c r="I853" s="833" t="s">
        <v>3266</v>
      </c>
      <c r="J853" s="833" t="s">
        <v>2490</v>
      </c>
      <c r="K853" s="833" t="s">
        <v>3267</v>
      </c>
      <c r="L853" s="836">
        <v>1765.08</v>
      </c>
      <c r="M853" s="836">
        <v>1765.08</v>
      </c>
      <c r="N853" s="833">
        <v>1</v>
      </c>
      <c r="O853" s="837">
        <v>0.5</v>
      </c>
      <c r="P853" s="836"/>
      <c r="Q853" s="838">
        <v>0</v>
      </c>
      <c r="R853" s="833"/>
      <c r="S853" s="838">
        <v>0</v>
      </c>
      <c r="T853" s="837"/>
      <c r="U853" s="839">
        <v>0</v>
      </c>
    </row>
    <row r="854" spans="1:21" ht="14.45" customHeight="1" x14ac:dyDescent="0.2">
      <c r="A854" s="832">
        <v>50</v>
      </c>
      <c r="B854" s="833" t="s">
        <v>2196</v>
      </c>
      <c r="C854" s="833" t="s">
        <v>2202</v>
      </c>
      <c r="D854" s="834" t="s">
        <v>3340</v>
      </c>
      <c r="E854" s="835" t="s">
        <v>2212</v>
      </c>
      <c r="F854" s="833" t="s">
        <v>2197</v>
      </c>
      <c r="G854" s="833" t="s">
        <v>2492</v>
      </c>
      <c r="H854" s="833" t="s">
        <v>587</v>
      </c>
      <c r="I854" s="833" t="s">
        <v>2721</v>
      </c>
      <c r="J854" s="833" t="s">
        <v>2722</v>
      </c>
      <c r="K854" s="833" t="s">
        <v>732</v>
      </c>
      <c r="L854" s="836">
        <v>143.35</v>
      </c>
      <c r="M854" s="836">
        <v>286.7</v>
      </c>
      <c r="N854" s="833">
        <v>2</v>
      </c>
      <c r="O854" s="837">
        <v>1</v>
      </c>
      <c r="P854" s="836">
        <v>286.7</v>
      </c>
      <c r="Q854" s="838">
        <v>1</v>
      </c>
      <c r="R854" s="833">
        <v>2</v>
      </c>
      <c r="S854" s="838">
        <v>1</v>
      </c>
      <c r="T854" s="837">
        <v>1</v>
      </c>
      <c r="U854" s="839">
        <v>1</v>
      </c>
    </row>
    <row r="855" spans="1:21" ht="14.45" customHeight="1" x14ac:dyDescent="0.2">
      <c r="A855" s="832">
        <v>50</v>
      </c>
      <c r="B855" s="833" t="s">
        <v>2196</v>
      </c>
      <c r="C855" s="833" t="s">
        <v>2202</v>
      </c>
      <c r="D855" s="834" t="s">
        <v>3340</v>
      </c>
      <c r="E855" s="835" t="s">
        <v>2212</v>
      </c>
      <c r="F855" s="833" t="s">
        <v>2197</v>
      </c>
      <c r="G855" s="833" t="s">
        <v>2492</v>
      </c>
      <c r="H855" s="833" t="s">
        <v>625</v>
      </c>
      <c r="I855" s="833" t="s">
        <v>2493</v>
      </c>
      <c r="J855" s="833" t="s">
        <v>1902</v>
      </c>
      <c r="K855" s="833" t="s">
        <v>2239</v>
      </c>
      <c r="L855" s="836">
        <v>220.53</v>
      </c>
      <c r="M855" s="836">
        <v>1764.2400000000002</v>
      </c>
      <c r="N855" s="833">
        <v>8</v>
      </c>
      <c r="O855" s="837">
        <v>4.5</v>
      </c>
      <c r="P855" s="836">
        <v>1102.6500000000001</v>
      </c>
      <c r="Q855" s="838">
        <v>0.625</v>
      </c>
      <c r="R855" s="833">
        <v>5</v>
      </c>
      <c r="S855" s="838">
        <v>0.625</v>
      </c>
      <c r="T855" s="837">
        <v>2.5</v>
      </c>
      <c r="U855" s="839">
        <v>0.55555555555555558</v>
      </c>
    </row>
    <row r="856" spans="1:21" ht="14.45" customHeight="1" x14ac:dyDescent="0.2">
      <c r="A856" s="832">
        <v>50</v>
      </c>
      <c r="B856" s="833" t="s">
        <v>2196</v>
      </c>
      <c r="C856" s="833" t="s">
        <v>2202</v>
      </c>
      <c r="D856" s="834" t="s">
        <v>3340</v>
      </c>
      <c r="E856" s="835" t="s">
        <v>2212</v>
      </c>
      <c r="F856" s="833" t="s">
        <v>2197</v>
      </c>
      <c r="G856" s="833" t="s">
        <v>2293</v>
      </c>
      <c r="H856" s="833" t="s">
        <v>587</v>
      </c>
      <c r="I856" s="833" t="s">
        <v>2294</v>
      </c>
      <c r="J856" s="833" t="s">
        <v>1083</v>
      </c>
      <c r="K856" s="833" t="s">
        <v>2295</v>
      </c>
      <c r="L856" s="836">
        <v>128.69999999999999</v>
      </c>
      <c r="M856" s="836">
        <v>772.19999999999993</v>
      </c>
      <c r="N856" s="833">
        <v>6</v>
      </c>
      <c r="O856" s="837">
        <v>3.5</v>
      </c>
      <c r="P856" s="836">
        <v>257.39999999999998</v>
      </c>
      <c r="Q856" s="838">
        <v>0.33333333333333331</v>
      </c>
      <c r="R856" s="833">
        <v>2</v>
      </c>
      <c r="S856" s="838">
        <v>0.33333333333333331</v>
      </c>
      <c r="T856" s="837">
        <v>1</v>
      </c>
      <c r="U856" s="839">
        <v>0.2857142857142857</v>
      </c>
    </row>
    <row r="857" spans="1:21" ht="14.45" customHeight="1" x14ac:dyDescent="0.2">
      <c r="A857" s="832">
        <v>50</v>
      </c>
      <c r="B857" s="833" t="s">
        <v>2196</v>
      </c>
      <c r="C857" s="833" t="s">
        <v>2202</v>
      </c>
      <c r="D857" s="834" t="s">
        <v>3340</v>
      </c>
      <c r="E857" s="835" t="s">
        <v>2212</v>
      </c>
      <c r="F857" s="833" t="s">
        <v>2197</v>
      </c>
      <c r="G857" s="833" t="s">
        <v>2293</v>
      </c>
      <c r="H857" s="833" t="s">
        <v>587</v>
      </c>
      <c r="I857" s="833" t="s">
        <v>3268</v>
      </c>
      <c r="J857" s="833" t="s">
        <v>1083</v>
      </c>
      <c r="K857" s="833" t="s">
        <v>3269</v>
      </c>
      <c r="L857" s="836">
        <v>181.04</v>
      </c>
      <c r="M857" s="836">
        <v>181.04</v>
      </c>
      <c r="N857" s="833">
        <v>1</v>
      </c>
      <c r="O857" s="837">
        <v>1</v>
      </c>
      <c r="P857" s="836">
        <v>181.04</v>
      </c>
      <c r="Q857" s="838">
        <v>1</v>
      </c>
      <c r="R857" s="833">
        <v>1</v>
      </c>
      <c r="S857" s="838">
        <v>1</v>
      </c>
      <c r="T857" s="837">
        <v>1</v>
      </c>
      <c r="U857" s="839">
        <v>1</v>
      </c>
    </row>
    <row r="858" spans="1:21" ht="14.45" customHeight="1" x14ac:dyDescent="0.2">
      <c r="A858" s="832">
        <v>50</v>
      </c>
      <c r="B858" s="833" t="s">
        <v>2196</v>
      </c>
      <c r="C858" s="833" t="s">
        <v>2202</v>
      </c>
      <c r="D858" s="834" t="s">
        <v>3340</v>
      </c>
      <c r="E858" s="835" t="s">
        <v>2212</v>
      </c>
      <c r="F858" s="833" t="s">
        <v>2197</v>
      </c>
      <c r="G858" s="833" t="s">
        <v>2729</v>
      </c>
      <c r="H858" s="833" t="s">
        <v>625</v>
      </c>
      <c r="I858" s="833" t="s">
        <v>1997</v>
      </c>
      <c r="J858" s="833" t="s">
        <v>1018</v>
      </c>
      <c r="K858" s="833" t="s">
        <v>1022</v>
      </c>
      <c r="L858" s="836">
        <v>0</v>
      </c>
      <c r="M858" s="836">
        <v>0</v>
      </c>
      <c r="N858" s="833">
        <v>3</v>
      </c>
      <c r="O858" s="837">
        <v>2.5</v>
      </c>
      <c r="P858" s="836">
        <v>0</v>
      </c>
      <c r="Q858" s="838"/>
      <c r="R858" s="833">
        <v>1</v>
      </c>
      <c r="S858" s="838">
        <v>0.33333333333333331</v>
      </c>
      <c r="T858" s="837">
        <v>1</v>
      </c>
      <c r="U858" s="839">
        <v>0.4</v>
      </c>
    </row>
    <row r="859" spans="1:21" ht="14.45" customHeight="1" x14ac:dyDescent="0.2">
      <c r="A859" s="832">
        <v>50</v>
      </c>
      <c r="B859" s="833" t="s">
        <v>2196</v>
      </c>
      <c r="C859" s="833" t="s">
        <v>2202</v>
      </c>
      <c r="D859" s="834" t="s">
        <v>3340</v>
      </c>
      <c r="E859" s="835" t="s">
        <v>2212</v>
      </c>
      <c r="F859" s="833" t="s">
        <v>2197</v>
      </c>
      <c r="G859" s="833" t="s">
        <v>2244</v>
      </c>
      <c r="H859" s="833" t="s">
        <v>587</v>
      </c>
      <c r="I859" s="833" t="s">
        <v>2245</v>
      </c>
      <c r="J859" s="833" t="s">
        <v>1154</v>
      </c>
      <c r="K859" s="833" t="s">
        <v>2246</v>
      </c>
      <c r="L859" s="836">
        <v>42.08</v>
      </c>
      <c r="M859" s="836">
        <v>462.87999999999994</v>
      </c>
      <c r="N859" s="833">
        <v>11</v>
      </c>
      <c r="O859" s="837">
        <v>5.5</v>
      </c>
      <c r="P859" s="836">
        <v>168.32</v>
      </c>
      <c r="Q859" s="838">
        <v>0.36363636363636365</v>
      </c>
      <c r="R859" s="833">
        <v>4</v>
      </c>
      <c r="S859" s="838">
        <v>0.36363636363636365</v>
      </c>
      <c r="T859" s="837">
        <v>2</v>
      </c>
      <c r="U859" s="839">
        <v>0.36363636363636365</v>
      </c>
    </row>
    <row r="860" spans="1:21" ht="14.45" customHeight="1" x14ac:dyDescent="0.2">
      <c r="A860" s="832">
        <v>50</v>
      </c>
      <c r="B860" s="833" t="s">
        <v>2196</v>
      </c>
      <c r="C860" s="833" t="s">
        <v>2202</v>
      </c>
      <c r="D860" s="834" t="s">
        <v>3340</v>
      </c>
      <c r="E860" s="835" t="s">
        <v>2212</v>
      </c>
      <c r="F860" s="833" t="s">
        <v>2197</v>
      </c>
      <c r="G860" s="833" t="s">
        <v>2259</v>
      </c>
      <c r="H860" s="833" t="s">
        <v>587</v>
      </c>
      <c r="I860" s="833" t="s">
        <v>2260</v>
      </c>
      <c r="J860" s="833" t="s">
        <v>1328</v>
      </c>
      <c r="K860" s="833" t="s">
        <v>2261</v>
      </c>
      <c r="L860" s="836">
        <v>42.54</v>
      </c>
      <c r="M860" s="836">
        <v>85.08</v>
      </c>
      <c r="N860" s="833">
        <v>2</v>
      </c>
      <c r="O860" s="837">
        <v>1</v>
      </c>
      <c r="P860" s="836">
        <v>42.54</v>
      </c>
      <c r="Q860" s="838">
        <v>0.5</v>
      </c>
      <c r="R860" s="833">
        <v>1</v>
      </c>
      <c r="S860" s="838">
        <v>0.5</v>
      </c>
      <c r="T860" s="837">
        <v>0.5</v>
      </c>
      <c r="U860" s="839">
        <v>0.5</v>
      </c>
    </row>
    <row r="861" spans="1:21" ht="14.45" customHeight="1" x14ac:dyDescent="0.2">
      <c r="A861" s="832">
        <v>50</v>
      </c>
      <c r="B861" s="833" t="s">
        <v>2196</v>
      </c>
      <c r="C861" s="833" t="s">
        <v>2202</v>
      </c>
      <c r="D861" s="834" t="s">
        <v>3340</v>
      </c>
      <c r="E861" s="835" t="s">
        <v>2212</v>
      </c>
      <c r="F861" s="833" t="s">
        <v>2197</v>
      </c>
      <c r="G861" s="833" t="s">
        <v>2259</v>
      </c>
      <c r="H861" s="833" t="s">
        <v>587</v>
      </c>
      <c r="I861" s="833" t="s">
        <v>2730</v>
      </c>
      <c r="J861" s="833" t="s">
        <v>1281</v>
      </c>
      <c r="K861" s="833" t="s">
        <v>2261</v>
      </c>
      <c r="L861" s="836">
        <v>42.54</v>
      </c>
      <c r="M861" s="836">
        <v>42.54</v>
      </c>
      <c r="N861" s="833">
        <v>1</v>
      </c>
      <c r="O861" s="837">
        <v>1</v>
      </c>
      <c r="P861" s="836"/>
      <c r="Q861" s="838">
        <v>0</v>
      </c>
      <c r="R861" s="833"/>
      <c r="S861" s="838">
        <v>0</v>
      </c>
      <c r="T861" s="837"/>
      <c r="U861" s="839">
        <v>0</v>
      </c>
    </row>
    <row r="862" spans="1:21" ht="14.45" customHeight="1" x14ac:dyDescent="0.2">
      <c r="A862" s="832">
        <v>50</v>
      </c>
      <c r="B862" s="833" t="s">
        <v>2196</v>
      </c>
      <c r="C862" s="833" t="s">
        <v>2202</v>
      </c>
      <c r="D862" s="834" t="s">
        <v>3340</v>
      </c>
      <c r="E862" s="835" t="s">
        <v>2212</v>
      </c>
      <c r="F862" s="833" t="s">
        <v>2197</v>
      </c>
      <c r="G862" s="833" t="s">
        <v>2259</v>
      </c>
      <c r="H862" s="833" t="s">
        <v>587</v>
      </c>
      <c r="I862" s="833" t="s">
        <v>3270</v>
      </c>
      <c r="J862" s="833" t="s">
        <v>1328</v>
      </c>
      <c r="K862" s="833" t="s">
        <v>1329</v>
      </c>
      <c r="L862" s="836">
        <v>59.56</v>
      </c>
      <c r="M862" s="836">
        <v>119.12</v>
      </c>
      <c r="N862" s="833">
        <v>2</v>
      </c>
      <c r="O862" s="837">
        <v>2</v>
      </c>
      <c r="P862" s="836">
        <v>119.12</v>
      </c>
      <c r="Q862" s="838">
        <v>1</v>
      </c>
      <c r="R862" s="833">
        <v>2</v>
      </c>
      <c r="S862" s="838">
        <v>1</v>
      </c>
      <c r="T862" s="837">
        <v>2</v>
      </c>
      <c r="U862" s="839">
        <v>1</v>
      </c>
    </row>
    <row r="863" spans="1:21" ht="14.45" customHeight="1" x14ac:dyDescent="0.2">
      <c r="A863" s="832">
        <v>50</v>
      </c>
      <c r="B863" s="833" t="s">
        <v>2196</v>
      </c>
      <c r="C863" s="833" t="s">
        <v>2202</v>
      </c>
      <c r="D863" s="834" t="s">
        <v>3340</v>
      </c>
      <c r="E863" s="835" t="s">
        <v>2212</v>
      </c>
      <c r="F863" s="833" t="s">
        <v>2197</v>
      </c>
      <c r="G863" s="833" t="s">
        <v>2247</v>
      </c>
      <c r="H863" s="833" t="s">
        <v>587</v>
      </c>
      <c r="I863" s="833" t="s">
        <v>2248</v>
      </c>
      <c r="J863" s="833" t="s">
        <v>1285</v>
      </c>
      <c r="K863" s="833" t="s">
        <v>2249</v>
      </c>
      <c r="L863" s="836">
        <v>219.37</v>
      </c>
      <c r="M863" s="836">
        <v>219.37</v>
      </c>
      <c r="N863" s="833">
        <v>1</v>
      </c>
      <c r="O863" s="837">
        <v>0.5</v>
      </c>
      <c r="P863" s="836">
        <v>219.37</v>
      </c>
      <c r="Q863" s="838">
        <v>1</v>
      </c>
      <c r="R863" s="833">
        <v>1</v>
      </c>
      <c r="S863" s="838">
        <v>1</v>
      </c>
      <c r="T863" s="837">
        <v>0.5</v>
      </c>
      <c r="U863" s="839">
        <v>1</v>
      </c>
    </row>
    <row r="864" spans="1:21" ht="14.45" customHeight="1" x14ac:dyDescent="0.2">
      <c r="A864" s="832">
        <v>50</v>
      </c>
      <c r="B864" s="833" t="s">
        <v>2196</v>
      </c>
      <c r="C864" s="833" t="s">
        <v>2202</v>
      </c>
      <c r="D864" s="834" t="s">
        <v>3340</v>
      </c>
      <c r="E864" s="835" t="s">
        <v>2212</v>
      </c>
      <c r="F864" s="833" t="s">
        <v>2197</v>
      </c>
      <c r="G864" s="833" t="s">
        <v>2498</v>
      </c>
      <c r="H864" s="833" t="s">
        <v>625</v>
      </c>
      <c r="I864" s="833" t="s">
        <v>3015</v>
      </c>
      <c r="J864" s="833" t="s">
        <v>1877</v>
      </c>
      <c r="K864" s="833" t="s">
        <v>3016</v>
      </c>
      <c r="L864" s="836">
        <v>79.11</v>
      </c>
      <c r="M864" s="836">
        <v>79.11</v>
      </c>
      <c r="N864" s="833">
        <v>1</v>
      </c>
      <c r="O864" s="837">
        <v>0.5</v>
      </c>
      <c r="P864" s="836"/>
      <c r="Q864" s="838">
        <v>0</v>
      </c>
      <c r="R864" s="833"/>
      <c r="S864" s="838">
        <v>0</v>
      </c>
      <c r="T864" s="837"/>
      <c r="U864" s="839">
        <v>0</v>
      </c>
    </row>
    <row r="865" spans="1:21" ht="14.45" customHeight="1" x14ac:dyDescent="0.2">
      <c r="A865" s="832">
        <v>50</v>
      </c>
      <c r="B865" s="833" t="s">
        <v>2196</v>
      </c>
      <c r="C865" s="833" t="s">
        <v>2202</v>
      </c>
      <c r="D865" s="834" t="s">
        <v>3340</v>
      </c>
      <c r="E865" s="835" t="s">
        <v>2212</v>
      </c>
      <c r="F865" s="833" t="s">
        <v>2197</v>
      </c>
      <c r="G865" s="833" t="s">
        <v>2502</v>
      </c>
      <c r="H865" s="833" t="s">
        <v>625</v>
      </c>
      <c r="I865" s="833" t="s">
        <v>3019</v>
      </c>
      <c r="J865" s="833" t="s">
        <v>1885</v>
      </c>
      <c r="K865" s="833" t="s">
        <v>3020</v>
      </c>
      <c r="L865" s="836">
        <v>102.85</v>
      </c>
      <c r="M865" s="836">
        <v>102.85</v>
      </c>
      <c r="N865" s="833">
        <v>1</v>
      </c>
      <c r="O865" s="837">
        <v>0.5</v>
      </c>
      <c r="P865" s="836">
        <v>102.85</v>
      </c>
      <c r="Q865" s="838">
        <v>1</v>
      </c>
      <c r="R865" s="833">
        <v>1</v>
      </c>
      <c r="S865" s="838">
        <v>1</v>
      </c>
      <c r="T865" s="837">
        <v>0.5</v>
      </c>
      <c r="U865" s="839">
        <v>1</v>
      </c>
    </row>
    <row r="866" spans="1:21" ht="14.45" customHeight="1" x14ac:dyDescent="0.2">
      <c r="A866" s="832">
        <v>50</v>
      </c>
      <c r="B866" s="833" t="s">
        <v>2196</v>
      </c>
      <c r="C866" s="833" t="s">
        <v>2202</v>
      </c>
      <c r="D866" s="834" t="s">
        <v>3340</v>
      </c>
      <c r="E866" s="835" t="s">
        <v>2212</v>
      </c>
      <c r="F866" s="833" t="s">
        <v>2197</v>
      </c>
      <c r="G866" s="833" t="s">
        <v>2502</v>
      </c>
      <c r="H866" s="833" t="s">
        <v>625</v>
      </c>
      <c r="I866" s="833" t="s">
        <v>1884</v>
      </c>
      <c r="J866" s="833" t="s">
        <v>1885</v>
      </c>
      <c r="K866" s="833" t="s">
        <v>1886</v>
      </c>
      <c r="L866" s="836">
        <v>131.86000000000001</v>
      </c>
      <c r="M866" s="836">
        <v>131.86000000000001</v>
      </c>
      <c r="N866" s="833">
        <v>1</v>
      </c>
      <c r="O866" s="837">
        <v>0.5</v>
      </c>
      <c r="P866" s="836"/>
      <c r="Q866" s="838">
        <v>0</v>
      </c>
      <c r="R866" s="833"/>
      <c r="S866" s="838">
        <v>0</v>
      </c>
      <c r="T866" s="837"/>
      <c r="U866" s="839">
        <v>0</v>
      </c>
    </row>
    <row r="867" spans="1:21" ht="14.45" customHeight="1" x14ac:dyDescent="0.2">
      <c r="A867" s="832">
        <v>50</v>
      </c>
      <c r="B867" s="833" t="s">
        <v>2196</v>
      </c>
      <c r="C867" s="833" t="s">
        <v>2202</v>
      </c>
      <c r="D867" s="834" t="s">
        <v>3340</v>
      </c>
      <c r="E867" s="835" t="s">
        <v>2212</v>
      </c>
      <c r="F867" s="833" t="s">
        <v>2197</v>
      </c>
      <c r="G867" s="833" t="s">
        <v>2503</v>
      </c>
      <c r="H867" s="833" t="s">
        <v>625</v>
      </c>
      <c r="I867" s="833" t="s">
        <v>1880</v>
      </c>
      <c r="J867" s="833" t="s">
        <v>1881</v>
      </c>
      <c r="K867" s="833" t="s">
        <v>1882</v>
      </c>
      <c r="L867" s="836">
        <v>345.69</v>
      </c>
      <c r="M867" s="836">
        <v>345.69</v>
      </c>
      <c r="N867" s="833">
        <v>1</v>
      </c>
      <c r="O867" s="837">
        <v>0.5</v>
      </c>
      <c r="P867" s="836"/>
      <c r="Q867" s="838">
        <v>0</v>
      </c>
      <c r="R867" s="833"/>
      <c r="S867" s="838">
        <v>0</v>
      </c>
      <c r="T867" s="837"/>
      <c r="U867" s="839">
        <v>0</v>
      </c>
    </row>
    <row r="868" spans="1:21" ht="14.45" customHeight="1" x14ac:dyDescent="0.2">
      <c r="A868" s="832">
        <v>50</v>
      </c>
      <c r="B868" s="833" t="s">
        <v>2196</v>
      </c>
      <c r="C868" s="833" t="s">
        <v>2202</v>
      </c>
      <c r="D868" s="834" t="s">
        <v>3340</v>
      </c>
      <c r="E868" s="835" t="s">
        <v>2212</v>
      </c>
      <c r="F868" s="833" t="s">
        <v>2197</v>
      </c>
      <c r="G868" s="833" t="s">
        <v>2598</v>
      </c>
      <c r="H868" s="833" t="s">
        <v>587</v>
      </c>
      <c r="I868" s="833" t="s">
        <v>2599</v>
      </c>
      <c r="J868" s="833" t="s">
        <v>2600</v>
      </c>
      <c r="K868" s="833" t="s">
        <v>2601</v>
      </c>
      <c r="L868" s="836">
        <v>93.43</v>
      </c>
      <c r="M868" s="836">
        <v>560.58000000000004</v>
      </c>
      <c r="N868" s="833">
        <v>6</v>
      </c>
      <c r="O868" s="837">
        <v>4.5</v>
      </c>
      <c r="P868" s="836">
        <v>186.86</v>
      </c>
      <c r="Q868" s="838">
        <v>0.33333333333333331</v>
      </c>
      <c r="R868" s="833">
        <v>2</v>
      </c>
      <c r="S868" s="838">
        <v>0.33333333333333331</v>
      </c>
      <c r="T868" s="837">
        <v>1.5</v>
      </c>
      <c r="U868" s="839">
        <v>0.33333333333333331</v>
      </c>
    </row>
    <row r="869" spans="1:21" ht="14.45" customHeight="1" x14ac:dyDescent="0.2">
      <c r="A869" s="832">
        <v>50</v>
      </c>
      <c r="B869" s="833" t="s">
        <v>2196</v>
      </c>
      <c r="C869" s="833" t="s">
        <v>2202</v>
      </c>
      <c r="D869" s="834" t="s">
        <v>3340</v>
      </c>
      <c r="E869" s="835" t="s">
        <v>2212</v>
      </c>
      <c r="F869" s="833" t="s">
        <v>2197</v>
      </c>
      <c r="G869" s="833" t="s">
        <v>1163</v>
      </c>
      <c r="H869" s="833" t="s">
        <v>625</v>
      </c>
      <c r="I869" s="833" t="s">
        <v>3271</v>
      </c>
      <c r="J869" s="833" t="s">
        <v>1752</v>
      </c>
      <c r="K869" s="833" t="s">
        <v>3272</v>
      </c>
      <c r="L869" s="836">
        <v>93.75</v>
      </c>
      <c r="M869" s="836">
        <v>375</v>
      </c>
      <c r="N869" s="833">
        <v>4</v>
      </c>
      <c r="O869" s="837">
        <v>2</v>
      </c>
      <c r="P869" s="836">
        <v>187.5</v>
      </c>
      <c r="Q869" s="838">
        <v>0.5</v>
      </c>
      <c r="R869" s="833">
        <v>2</v>
      </c>
      <c r="S869" s="838">
        <v>0.5</v>
      </c>
      <c r="T869" s="837">
        <v>1</v>
      </c>
      <c r="U869" s="839">
        <v>0.5</v>
      </c>
    </row>
    <row r="870" spans="1:21" ht="14.45" customHeight="1" x14ac:dyDescent="0.2">
      <c r="A870" s="832">
        <v>50</v>
      </c>
      <c r="B870" s="833" t="s">
        <v>2196</v>
      </c>
      <c r="C870" s="833" t="s">
        <v>2202</v>
      </c>
      <c r="D870" s="834" t="s">
        <v>3340</v>
      </c>
      <c r="E870" s="835" t="s">
        <v>2212</v>
      </c>
      <c r="F870" s="833" t="s">
        <v>2197</v>
      </c>
      <c r="G870" s="833" t="s">
        <v>1163</v>
      </c>
      <c r="H870" s="833" t="s">
        <v>625</v>
      </c>
      <c r="I870" s="833" t="s">
        <v>1751</v>
      </c>
      <c r="J870" s="833" t="s">
        <v>1752</v>
      </c>
      <c r="K870" s="833" t="s">
        <v>1753</v>
      </c>
      <c r="L870" s="836">
        <v>184.74</v>
      </c>
      <c r="M870" s="836">
        <v>2216.88</v>
      </c>
      <c r="N870" s="833">
        <v>12</v>
      </c>
      <c r="O870" s="837">
        <v>6</v>
      </c>
      <c r="P870" s="836">
        <v>1293.18</v>
      </c>
      <c r="Q870" s="838">
        <v>0.58333333333333337</v>
      </c>
      <c r="R870" s="833">
        <v>7</v>
      </c>
      <c r="S870" s="838">
        <v>0.58333333333333337</v>
      </c>
      <c r="T870" s="837">
        <v>3.5</v>
      </c>
      <c r="U870" s="839">
        <v>0.58333333333333337</v>
      </c>
    </row>
    <row r="871" spans="1:21" ht="14.45" customHeight="1" x14ac:dyDescent="0.2">
      <c r="A871" s="832">
        <v>50</v>
      </c>
      <c r="B871" s="833" t="s">
        <v>2196</v>
      </c>
      <c r="C871" s="833" t="s">
        <v>2202</v>
      </c>
      <c r="D871" s="834" t="s">
        <v>3340</v>
      </c>
      <c r="E871" s="835" t="s">
        <v>2212</v>
      </c>
      <c r="F871" s="833" t="s">
        <v>2197</v>
      </c>
      <c r="G871" s="833" t="s">
        <v>1163</v>
      </c>
      <c r="H871" s="833" t="s">
        <v>625</v>
      </c>
      <c r="I871" s="833" t="s">
        <v>1754</v>
      </c>
      <c r="J871" s="833" t="s">
        <v>1755</v>
      </c>
      <c r="K871" s="833" t="s">
        <v>1756</v>
      </c>
      <c r="L871" s="836">
        <v>120.61</v>
      </c>
      <c r="M871" s="836">
        <v>844.27</v>
      </c>
      <c r="N871" s="833">
        <v>7</v>
      </c>
      <c r="O871" s="837">
        <v>3.5</v>
      </c>
      <c r="P871" s="836">
        <v>482.44</v>
      </c>
      <c r="Q871" s="838">
        <v>0.5714285714285714</v>
      </c>
      <c r="R871" s="833">
        <v>4</v>
      </c>
      <c r="S871" s="838">
        <v>0.5714285714285714</v>
      </c>
      <c r="T871" s="837">
        <v>2</v>
      </c>
      <c r="U871" s="839">
        <v>0.5714285714285714</v>
      </c>
    </row>
    <row r="872" spans="1:21" ht="14.45" customHeight="1" x14ac:dyDescent="0.2">
      <c r="A872" s="832">
        <v>50</v>
      </c>
      <c r="B872" s="833" t="s">
        <v>2196</v>
      </c>
      <c r="C872" s="833" t="s">
        <v>2202</v>
      </c>
      <c r="D872" s="834" t="s">
        <v>3340</v>
      </c>
      <c r="E872" s="835" t="s">
        <v>2212</v>
      </c>
      <c r="F872" s="833" t="s">
        <v>2197</v>
      </c>
      <c r="G872" s="833" t="s">
        <v>2529</v>
      </c>
      <c r="H872" s="833" t="s">
        <v>587</v>
      </c>
      <c r="I872" s="833" t="s">
        <v>3273</v>
      </c>
      <c r="J872" s="833" t="s">
        <v>1171</v>
      </c>
      <c r="K872" s="833" t="s">
        <v>2034</v>
      </c>
      <c r="L872" s="836">
        <v>0</v>
      </c>
      <c r="M872" s="836">
        <v>0</v>
      </c>
      <c r="N872" s="833">
        <v>1</v>
      </c>
      <c r="O872" s="837">
        <v>0.5</v>
      </c>
      <c r="P872" s="836"/>
      <c r="Q872" s="838"/>
      <c r="R872" s="833"/>
      <c r="S872" s="838">
        <v>0</v>
      </c>
      <c r="T872" s="837"/>
      <c r="U872" s="839">
        <v>0</v>
      </c>
    </row>
    <row r="873" spans="1:21" ht="14.45" customHeight="1" x14ac:dyDescent="0.2">
      <c r="A873" s="832">
        <v>50</v>
      </c>
      <c r="B873" s="833" t="s">
        <v>2196</v>
      </c>
      <c r="C873" s="833" t="s">
        <v>2202</v>
      </c>
      <c r="D873" s="834" t="s">
        <v>3340</v>
      </c>
      <c r="E873" s="835" t="s">
        <v>2212</v>
      </c>
      <c r="F873" s="833" t="s">
        <v>2197</v>
      </c>
      <c r="G873" s="833" t="s">
        <v>2534</v>
      </c>
      <c r="H873" s="833" t="s">
        <v>625</v>
      </c>
      <c r="I873" s="833" t="s">
        <v>1869</v>
      </c>
      <c r="J873" s="833" t="s">
        <v>1870</v>
      </c>
      <c r="K873" s="833" t="s">
        <v>1871</v>
      </c>
      <c r="L873" s="836">
        <v>109.17</v>
      </c>
      <c r="M873" s="836">
        <v>109.17</v>
      </c>
      <c r="N873" s="833">
        <v>1</v>
      </c>
      <c r="O873" s="837">
        <v>0.5</v>
      </c>
      <c r="P873" s="836"/>
      <c r="Q873" s="838">
        <v>0</v>
      </c>
      <c r="R873" s="833"/>
      <c r="S873" s="838">
        <v>0</v>
      </c>
      <c r="T873" s="837"/>
      <c r="U873" s="839">
        <v>0</v>
      </c>
    </row>
    <row r="874" spans="1:21" ht="14.45" customHeight="1" x14ac:dyDescent="0.2">
      <c r="A874" s="832">
        <v>50</v>
      </c>
      <c r="B874" s="833" t="s">
        <v>2196</v>
      </c>
      <c r="C874" s="833" t="s">
        <v>2202</v>
      </c>
      <c r="D874" s="834" t="s">
        <v>3340</v>
      </c>
      <c r="E874" s="835" t="s">
        <v>2212</v>
      </c>
      <c r="F874" s="833" t="s">
        <v>2197</v>
      </c>
      <c r="G874" s="833" t="s">
        <v>2534</v>
      </c>
      <c r="H874" s="833" t="s">
        <v>587</v>
      </c>
      <c r="I874" s="833" t="s">
        <v>3274</v>
      </c>
      <c r="J874" s="833" t="s">
        <v>2605</v>
      </c>
      <c r="K874" s="833" t="s">
        <v>3275</v>
      </c>
      <c r="L874" s="836">
        <v>181.45</v>
      </c>
      <c r="M874" s="836">
        <v>181.45</v>
      </c>
      <c r="N874" s="833">
        <v>1</v>
      </c>
      <c r="O874" s="837">
        <v>0.5</v>
      </c>
      <c r="P874" s="836">
        <v>181.45</v>
      </c>
      <c r="Q874" s="838">
        <v>1</v>
      </c>
      <c r="R874" s="833">
        <v>1</v>
      </c>
      <c r="S874" s="838">
        <v>1</v>
      </c>
      <c r="T874" s="837">
        <v>0.5</v>
      </c>
      <c r="U874" s="839">
        <v>1</v>
      </c>
    </row>
    <row r="875" spans="1:21" ht="14.45" customHeight="1" x14ac:dyDescent="0.2">
      <c r="A875" s="832">
        <v>50</v>
      </c>
      <c r="B875" s="833" t="s">
        <v>2196</v>
      </c>
      <c r="C875" s="833" t="s">
        <v>2202</v>
      </c>
      <c r="D875" s="834" t="s">
        <v>3340</v>
      </c>
      <c r="E875" s="835" t="s">
        <v>2212</v>
      </c>
      <c r="F875" s="833" t="s">
        <v>2197</v>
      </c>
      <c r="G875" s="833" t="s">
        <v>2535</v>
      </c>
      <c r="H875" s="833" t="s">
        <v>587</v>
      </c>
      <c r="I875" s="833" t="s">
        <v>1991</v>
      </c>
      <c r="J875" s="833" t="s">
        <v>1992</v>
      </c>
      <c r="K875" s="833" t="s">
        <v>1993</v>
      </c>
      <c r="L875" s="836">
        <v>50.32</v>
      </c>
      <c r="M875" s="836">
        <v>100.64</v>
      </c>
      <c r="N875" s="833">
        <v>2</v>
      </c>
      <c r="O875" s="837">
        <v>1.5</v>
      </c>
      <c r="P875" s="836">
        <v>50.32</v>
      </c>
      <c r="Q875" s="838">
        <v>0.5</v>
      </c>
      <c r="R875" s="833">
        <v>1</v>
      </c>
      <c r="S875" s="838">
        <v>0.5</v>
      </c>
      <c r="T875" s="837">
        <v>1</v>
      </c>
      <c r="U875" s="839">
        <v>0.66666666666666663</v>
      </c>
    </row>
    <row r="876" spans="1:21" ht="14.45" customHeight="1" x14ac:dyDescent="0.2">
      <c r="A876" s="832">
        <v>50</v>
      </c>
      <c r="B876" s="833" t="s">
        <v>2196</v>
      </c>
      <c r="C876" s="833" t="s">
        <v>2202</v>
      </c>
      <c r="D876" s="834" t="s">
        <v>3340</v>
      </c>
      <c r="E876" s="835" t="s">
        <v>2212</v>
      </c>
      <c r="F876" s="833" t="s">
        <v>2197</v>
      </c>
      <c r="G876" s="833" t="s">
        <v>2304</v>
      </c>
      <c r="H876" s="833" t="s">
        <v>587</v>
      </c>
      <c r="I876" s="833" t="s">
        <v>2766</v>
      </c>
      <c r="J876" s="833" t="s">
        <v>2306</v>
      </c>
      <c r="K876" s="833" t="s">
        <v>2767</v>
      </c>
      <c r="L876" s="836">
        <v>83.38</v>
      </c>
      <c r="M876" s="836">
        <v>416.9</v>
      </c>
      <c r="N876" s="833">
        <v>5</v>
      </c>
      <c r="O876" s="837">
        <v>2.5</v>
      </c>
      <c r="P876" s="836">
        <v>83.38</v>
      </c>
      <c r="Q876" s="838">
        <v>0.2</v>
      </c>
      <c r="R876" s="833">
        <v>1</v>
      </c>
      <c r="S876" s="838">
        <v>0.2</v>
      </c>
      <c r="T876" s="837">
        <v>0.5</v>
      </c>
      <c r="U876" s="839">
        <v>0.2</v>
      </c>
    </row>
    <row r="877" spans="1:21" ht="14.45" customHeight="1" x14ac:dyDescent="0.2">
      <c r="A877" s="832">
        <v>50</v>
      </c>
      <c r="B877" s="833" t="s">
        <v>2196</v>
      </c>
      <c r="C877" s="833" t="s">
        <v>2202</v>
      </c>
      <c r="D877" s="834" t="s">
        <v>3340</v>
      </c>
      <c r="E877" s="835" t="s">
        <v>2212</v>
      </c>
      <c r="F877" s="833" t="s">
        <v>2197</v>
      </c>
      <c r="G877" s="833" t="s">
        <v>2304</v>
      </c>
      <c r="H877" s="833" t="s">
        <v>587</v>
      </c>
      <c r="I877" s="833" t="s">
        <v>3097</v>
      </c>
      <c r="J877" s="833" t="s">
        <v>2306</v>
      </c>
      <c r="K877" s="833" t="s">
        <v>3098</v>
      </c>
      <c r="L877" s="836">
        <v>118.5</v>
      </c>
      <c r="M877" s="836">
        <v>118.5</v>
      </c>
      <c r="N877" s="833">
        <v>1</v>
      </c>
      <c r="O877" s="837">
        <v>1</v>
      </c>
      <c r="P877" s="836"/>
      <c r="Q877" s="838">
        <v>0</v>
      </c>
      <c r="R877" s="833"/>
      <c r="S877" s="838">
        <v>0</v>
      </c>
      <c r="T877" s="837"/>
      <c r="U877" s="839">
        <v>0</v>
      </c>
    </row>
    <row r="878" spans="1:21" ht="14.45" customHeight="1" x14ac:dyDescent="0.2">
      <c r="A878" s="832">
        <v>50</v>
      </c>
      <c r="B878" s="833" t="s">
        <v>2196</v>
      </c>
      <c r="C878" s="833" t="s">
        <v>2202</v>
      </c>
      <c r="D878" s="834" t="s">
        <v>3340</v>
      </c>
      <c r="E878" s="835" t="s">
        <v>2212</v>
      </c>
      <c r="F878" s="833" t="s">
        <v>2197</v>
      </c>
      <c r="G878" s="833" t="s">
        <v>2262</v>
      </c>
      <c r="H878" s="833" t="s">
        <v>625</v>
      </c>
      <c r="I878" s="833" t="s">
        <v>1931</v>
      </c>
      <c r="J878" s="833" t="s">
        <v>1207</v>
      </c>
      <c r="K878" s="833" t="s">
        <v>1932</v>
      </c>
      <c r="L878" s="836">
        <v>225.06</v>
      </c>
      <c r="M878" s="836">
        <v>450.12</v>
      </c>
      <c r="N878" s="833">
        <v>2</v>
      </c>
      <c r="O878" s="837">
        <v>0.5</v>
      </c>
      <c r="P878" s="836">
        <v>450.12</v>
      </c>
      <c r="Q878" s="838">
        <v>1</v>
      </c>
      <c r="R878" s="833">
        <v>2</v>
      </c>
      <c r="S878" s="838">
        <v>1</v>
      </c>
      <c r="T878" s="837">
        <v>0.5</v>
      </c>
      <c r="U878" s="839">
        <v>1</v>
      </c>
    </row>
    <row r="879" spans="1:21" ht="14.45" customHeight="1" x14ac:dyDescent="0.2">
      <c r="A879" s="832">
        <v>50</v>
      </c>
      <c r="B879" s="833" t="s">
        <v>2196</v>
      </c>
      <c r="C879" s="833" t="s">
        <v>2202</v>
      </c>
      <c r="D879" s="834" t="s">
        <v>3340</v>
      </c>
      <c r="E879" s="835" t="s">
        <v>2212</v>
      </c>
      <c r="F879" s="833" t="s">
        <v>2197</v>
      </c>
      <c r="G879" s="833" t="s">
        <v>2542</v>
      </c>
      <c r="H879" s="833" t="s">
        <v>625</v>
      </c>
      <c r="I879" s="833" t="s">
        <v>2104</v>
      </c>
      <c r="J879" s="833" t="s">
        <v>1917</v>
      </c>
      <c r="K879" s="833" t="s">
        <v>2105</v>
      </c>
      <c r="L879" s="836">
        <v>94.28</v>
      </c>
      <c r="M879" s="836">
        <v>94.28</v>
      </c>
      <c r="N879" s="833">
        <v>1</v>
      </c>
      <c r="O879" s="837">
        <v>0.5</v>
      </c>
      <c r="P879" s="836"/>
      <c r="Q879" s="838">
        <v>0</v>
      </c>
      <c r="R879" s="833"/>
      <c r="S879" s="838">
        <v>0</v>
      </c>
      <c r="T879" s="837"/>
      <c r="U879" s="839">
        <v>0</v>
      </c>
    </row>
    <row r="880" spans="1:21" ht="14.45" customHeight="1" x14ac:dyDescent="0.2">
      <c r="A880" s="832">
        <v>50</v>
      </c>
      <c r="B880" s="833" t="s">
        <v>2196</v>
      </c>
      <c r="C880" s="833" t="s">
        <v>2202</v>
      </c>
      <c r="D880" s="834" t="s">
        <v>3340</v>
      </c>
      <c r="E880" s="835" t="s">
        <v>2212</v>
      </c>
      <c r="F880" s="833" t="s">
        <v>2197</v>
      </c>
      <c r="G880" s="833" t="s">
        <v>2542</v>
      </c>
      <c r="H880" s="833" t="s">
        <v>625</v>
      </c>
      <c r="I880" s="833" t="s">
        <v>1922</v>
      </c>
      <c r="J880" s="833" t="s">
        <v>1920</v>
      </c>
      <c r="K880" s="833" t="s">
        <v>1923</v>
      </c>
      <c r="L880" s="836">
        <v>84.18</v>
      </c>
      <c r="M880" s="836">
        <v>84.18</v>
      </c>
      <c r="N880" s="833">
        <v>1</v>
      </c>
      <c r="O880" s="837">
        <v>0.5</v>
      </c>
      <c r="P880" s="836">
        <v>84.18</v>
      </c>
      <c r="Q880" s="838">
        <v>1</v>
      </c>
      <c r="R880" s="833">
        <v>1</v>
      </c>
      <c r="S880" s="838">
        <v>1</v>
      </c>
      <c r="T880" s="837">
        <v>0.5</v>
      </c>
      <c r="U880" s="839">
        <v>1</v>
      </c>
    </row>
    <row r="881" spans="1:21" ht="14.45" customHeight="1" x14ac:dyDescent="0.2">
      <c r="A881" s="832">
        <v>50</v>
      </c>
      <c r="B881" s="833" t="s">
        <v>2196</v>
      </c>
      <c r="C881" s="833" t="s">
        <v>2202</v>
      </c>
      <c r="D881" s="834" t="s">
        <v>3340</v>
      </c>
      <c r="E881" s="835" t="s">
        <v>2212</v>
      </c>
      <c r="F881" s="833" t="s">
        <v>2197</v>
      </c>
      <c r="G881" s="833" t="s">
        <v>2542</v>
      </c>
      <c r="H881" s="833" t="s">
        <v>625</v>
      </c>
      <c r="I881" s="833" t="s">
        <v>1924</v>
      </c>
      <c r="J881" s="833" t="s">
        <v>1917</v>
      </c>
      <c r="K881" s="833" t="s">
        <v>1925</v>
      </c>
      <c r="L881" s="836">
        <v>63.14</v>
      </c>
      <c r="M881" s="836">
        <v>126.28</v>
      </c>
      <c r="N881" s="833">
        <v>2</v>
      </c>
      <c r="O881" s="837">
        <v>1</v>
      </c>
      <c r="P881" s="836">
        <v>63.14</v>
      </c>
      <c r="Q881" s="838">
        <v>0.5</v>
      </c>
      <c r="R881" s="833">
        <v>1</v>
      </c>
      <c r="S881" s="838">
        <v>0.5</v>
      </c>
      <c r="T881" s="837">
        <v>0.5</v>
      </c>
      <c r="U881" s="839">
        <v>0.5</v>
      </c>
    </row>
    <row r="882" spans="1:21" ht="14.45" customHeight="1" x14ac:dyDescent="0.2">
      <c r="A882" s="832">
        <v>50</v>
      </c>
      <c r="B882" s="833" t="s">
        <v>2196</v>
      </c>
      <c r="C882" s="833" t="s">
        <v>2202</v>
      </c>
      <c r="D882" s="834" t="s">
        <v>3340</v>
      </c>
      <c r="E882" s="835" t="s">
        <v>2212</v>
      </c>
      <c r="F882" s="833" t="s">
        <v>2197</v>
      </c>
      <c r="G882" s="833" t="s">
        <v>2542</v>
      </c>
      <c r="H882" s="833" t="s">
        <v>625</v>
      </c>
      <c r="I882" s="833" t="s">
        <v>1919</v>
      </c>
      <c r="J882" s="833" t="s">
        <v>1920</v>
      </c>
      <c r="K882" s="833" t="s">
        <v>1921</v>
      </c>
      <c r="L882" s="836">
        <v>49.08</v>
      </c>
      <c r="M882" s="836">
        <v>147.24</v>
      </c>
      <c r="N882" s="833">
        <v>3</v>
      </c>
      <c r="O882" s="837">
        <v>2.5</v>
      </c>
      <c r="P882" s="836">
        <v>49.08</v>
      </c>
      <c r="Q882" s="838">
        <v>0.33333333333333331</v>
      </c>
      <c r="R882" s="833">
        <v>1</v>
      </c>
      <c r="S882" s="838">
        <v>0.33333333333333331</v>
      </c>
      <c r="T882" s="837">
        <v>0.5</v>
      </c>
      <c r="U882" s="839">
        <v>0.2</v>
      </c>
    </row>
    <row r="883" spans="1:21" ht="14.45" customHeight="1" x14ac:dyDescent="0.2">
      <c r="A883" s="832">
        <v>50</v>
      </c>
      <c r="B883" s="833" t="s">
        <v>2196</v>
      </c>
      <c r="C883" s="833" t="s">
        <v>2202</v>
      </c>
      <c r="D883" s="834" t="s">
        <v>3340</v>
      </c>
      <c r="E883" s="835" t="s">
        <v>2212</v>
      </c>
      <c r="F883" s="833" t="s">
        <v>2197</v>
      </c>
      <c r="G883" s="833" t="s">
        <v>3276</v>
      </c>
      <c r="H883" s="833" t="s">
        <v>587</v>
      </c>
      <c r="I883" s="833" t="s">
        <v>3277</v>
      </c>
      <c r="J883" s="833" t="s">
        <v>3278</v>
      </c>
      <c r="K883" s="833" t="s">
        <v>3279</v>
      </c>
      <c r="L883" s="836">
        <v>15.61</v>
      </c>
      <c r="M883" s="836">
        <v>15.61</v>
      </c>
      <c r="N883" s="833">
        <v>1</v>
      </c>
      <c r="O883" s="837">
        <v>0.5</v>
      </c>
      <c r="P883" s="836"/>
      <c r="Q883" s="838">
        <v>0</v>
      </c>
      <c r="R883" s="833"/>
      <c r="S883" s="838">
        <v>0</v>
      </c>
      <c r="T883" s="837"/>
      <c r="U883" s="839">
        <v>0</v>
      </c>
    </row>
    <row r="884" spans="1:21" ht="14.45" customHeight="1" x14ac:dyDescent="0.2">
      <c r="A884" s="832">
        <v>50</v>
      </c>
      <c r="B884" s="833" t="s">
        <v>2196</v>
      </c>
      <c r="C884" s="833" t="s">
        <v>2202</v>
      </c>
      <c r="D884" s="834" t="s">
        <v>3340</v>
      </c>
      <c r="E884" s="835" t="s">
        <v>2207</v>
      </c>
      <c r="F884" s="833" t="s">
        <v>2197</v>
      </c>
      <c r="G884" s="833" t="s">
        <v>2783</v>
      </c>
      <c r="H884" s="833" t="s">
        <v>587</v>
      </c>
      <c r="I884" s="833" t="s">
        <v>2784</v>
      </c>
      <c r="J884" s="833" t="s">
        <v>2785</v>
      </c>
      <c r="K884" s="833" t="s">
        <v>2786</v>
      </c>
      <c r="L884" s="836">
        <v>35.11</v>
      </c>
      <c r="M884" s="836">
        <v>35.11</v>
      </c>
      <c r="N884" s="833">
        <v>1</v>
      </c>
      <c r="O884" s="837">
        <v>0.5</v>
      </c>
      <c r="P884" s="836"/>
      <c r="Q884" s="838">
        <v>0</v>
      </c>
      <c r="R884" s="833"/>
      <c r="S884" s="838">
        <v>0</v>
      </c>
      <c r="T884" s="837"/>
      <c r="U884" s="839">
        <v>0</v>
      </c>
    </row>
    <row r="885" spans="1:21" ht="14.45" customHeight="1" x14ac:dyDescent="0.2">
      <c r="A885" s="832">
        <v>50</v>
      </c>
      <c r="B885" s="833" t="s">
        <v>2196</v>
      </c>
      <c r="C885" s="833" t="s">
        <v>2202</v>
      </c>
      <c r="D885" s="834" t="s">
        <v>3340</v>
      </c>
      <c r="E885" s="835" t="s">
        <v>2207</v>
      </c>
      <c r="F885" s="833" t="s">
        <v>2197</v>
      </c>
      <c r="G885" s="833" t="s">
        <v>2307</v>
      </c>
      <c r="H885" s="833" t="s">
        <v>587</v>
      </c>
      <c r="I885" s="833" t="s">
        <v>2622</v>
      </c>
      <c r="J885" s="833" t="s">
        <v>2623</v>
      </c>
      <c r="K885" s="833" t="s">
        <v>2624</v>
      </c>
      <c r="L885" s="836">
        <v>36.270000000000003</v>
      </c>
      <c r="M885" s="836">
        <v>36.270000000000003</v>
      </c>
      <c r="N885" s="833">
        <v>1</v>
      </c>
      <c r="O885" s="837">
        <v>0.5</v>
      </c>
      <c r="P885" s="836"/>
      <c r="Q885" s="838">
        <v>0</v>
      </c>
      <c r="R885" s="833"/>
      <c r="S885" s="838">
        <v>0</v>
      </c>
      <c r="T885" s="837"/>
      <c r="U885" s="839">
        <v>0</v>
      </c>
    </row>
    <row r="886" spans="1:21" ht="14.45" customHeight="1" x14ac:dyDescent="0.2">
      <c r="A886" s="832">
        <v>50</v>
      </c>
      <c r="B886" s="833" t="s">
        <v>2196</v>
      </c>
      <c r="C886" s="833" t="s">
        <v>2202</v>
      </c>
      <c r="D886" s="834" t="s">
        <v>3340</v>
      </c>
      <c r="E886" s="835" t="s">
        <v>2207</v>
      </c>
      <c r="F886" s="833" t="s">
        <v>2197</v>
      </c>
      <c r="G886" s="833" t="s">
        <v>2235</v>
      </c>
      <c r="H886" s="833" t="s">
        <v>625</v>
      </c>
      <c r="I886" s="833" t="s">
        <v>1787</v>
      </c>
      <c r="J886" s="833" t="s">
        <v>751</v>
      </c>
      <c r="K886" s="833" t="s">
        <v>1788</v>
      </c>
      <c r="L886" s="836">
        <v>80.010000000000005</v>
      </c>
      <c r="M886" s="836">
        <v>880.11</v>
      </c>
      <c r="N886" s="833">
        <v>11</v>
      </c>
      <c r="O886" s="837">
        <v>6</v>
      </c>
      <c r="P886" s="836">
        <v>400.05</v>
      </c>
      <c r="Q886" s="838">
        <v>0.45454545454545453</v>
      </c>
      <c r="R886" s="833">
        <v>5</v>
      </c>
      <c r="S886" s="838">
        <v>0.45454545454545453</v>
      </c>
      <c r="T886" s="837">
        <v>3</v>
      </c>
      <c r="U886" s="839">
        <v>0.5</v>
      </c>
    </row>
    <row r="887" spans="1:21" ht="14.45" customHeight="1" x14ac:dyDescent="0.2">
      <c r="A887" s="832">
        <v>50</v>
      </c>
      <c r="B887" s="833" t="s">
        <v>2196</v>
      </c>
      <c r="C887" s="833" t="s">
        <v>2202</v>
      </c>
      <c r="D887" s="834" t="s">
        <v>3340</v>
      </c>
      <c r="E887" s="835" t="s">
        <v>2207</v>
      </c>
      <c r="F887" s="833" t="s">
        <v>2197</v>
      </c>
      <c r="G887" s="833" t="s">
        <v>2257</v>
      </c>
      <c r="H887" s="833" t="s">
        <v>587</v>
      </c>
      <c r="I887" s="833" t="s">
        <v>2625</v>
      </c>
      <c r="J887" s="833" t="s">
        <v>2626</v>
      </c>
      <c r="K887" s="833" t="s">
        <v>1836</v>
      </c>
      <c r="L887" s="836">
        <v>62.18</v>
      </c>
      <c r="M887" s="836">
        <v>62.18</v>
      </c>
      <c r="N887" s="833">
        <v>1</v>
      </c>
      <c r="O887" s="837">
        <v>0.5</v>
      </c>
      <c r="P887" s="836"/>
      <c r="Q887" s="838">
        <v>0</v>
      </c>
      <c r="R887" s="833"/>
      <c r="S887" s="838">
        <v>0</v>
      </c>
      <c r="T887" s="837"/>
      <c r="U887" s="839">
        <v>0</v>
      </c>
    </row>
    <row r="888" spans="1:21" ht="14.45" customHeight="1" x14ac:dyDescent="0.2">
      <c r="A888" s="832">
        <v>50</v>
      </c>
      <c r="B888" s="833" t="s">
        <v>2196</v>
      </c>
      <c r="C888" s="833" t="s">
        <v>2202</v>
      </c>
      <c r="D888" s="834" t="s">
        <v>3340</v>
      </c>
      <c r="E888" s="835" t="s">
        <v>2207</v>
      </c>
      <c r="F888" s="833" t="s">
        <v>2197</v>
      </c>
      <c r="G888" s="833" t="s">
        <v>2257</v>
      </c>
      <c r="H888" s="833" t="s">
        <v>587</v>
      </c>
      <c r="I888" s="833" t="s">
        <v>3280</v>
      </c>
      <c r="J888" s="833" t="s">
        <v>2626</v>
      </c>
      <c r="K888" s="833" t="s">
        <v>1857</v>
      </c>
      <c r="L888" s="836">
        <v>31.09</v>
      </c>
      <c r="M888" s="836">
        <v>62.18</v>
      </c>
      <c r="N888" s="833">
        <v>2</v>
      </c>
      <c r="O888" s="837">
        <v>1</v>
      </c>
      <c r="P888" s="836">
        <v>62.18</v>
      </c>
      <c r="Q888" s="838">
        <v>1</v>
      </c>
      <c r="R888" s="833">
        <v>2</v>
      </c>
      <c r="S888" s="838">
        <v>1</v>
      </c>
      <c r="T888" s="837">
        <v>1</v>
      </c>
      <c r="U888" s="839">
        <v>1</v>
      </c>
    </row>
    <row r="889" spans="1:21" ht="14.45" customHeight="1" x14ac:dyDescent="0.2">
      <c r="A889" s="832">
        <v>50</v>
      </c>
      <c r="B889" s="833" t="s">
        <v>2196</v>
      </c>
      <c r="C889" s="833" t="s">
        <v>2202</v>
      </c>
      <c r="D889" s="834" t="s">
        <v>3340</v>
      </c>
      <c r="E889" s="835" t="s">
        <v>2207</v>
      </c>
      <c r="F889" s="833" t="s">
        <v>2197</v>
      </c>
      <c r="G889" s="833" t="s">
        <v>2257</v>
      </c>
      <c r="H889" s="833" t="s">
        <v>625</v>
      </c>
      <c r="I889" s="833" t="s">
        <v>1832</v>
      </c>
      <c r="J889" s="833" t="s">
        <v>1833</v>
      </c>
      <c r="K889" s="833" t="s">
        <v>1834</v>
      </c>
      <c r="L889" s="836">
        <v>93.27</v>
      </c>
      <c r="M889" s="836">
        <v>93.27</v>
      </c>
      <c r="N889" s="833">
        <v>1</v>
      </c>
      <c r="O889" s="837">
        <v>1</v>
      </c>
      <c r="P889" s="836"/>
      <c r="Q889" s="838">
        <v>0</v>
      </c>
      <c r="R889" s="833"/>
      <c r="S889" s="838">
        <v>0</v>
      </c>
      <c r="T889" s="837"/>
      <c r="U889" s="839">
        <v>0</v>
      </c>
    </row>
    <row r="890" spans="1:21" ht="14.45" customHeight="1" x14ac:dyDescent="0.2">
      <c r="A890" s="832">
        <v>50</v>
      </c>
      <c r="B890" s="833" t="s">
        <v>2196</v>
      </c>
      <c r="C890" s="833" t="s">
        <v>2202</v>
      </c>
      <c r="D890" s="834" t="s">
        <v>3340</v>
      </c>
      <c r="E890" s="835" t="s">
        <v>2207</v>
      </c>
      <c r="F890" s="833" t="s">
        <v>2197</v>
      </c>
      <c r="G890" s="833" t="s">
        <v>2257</v>
      </c>
      <c r="H890" s="833" t="s">
        <v>625</v>
      </c>
      <c r="I890" s="833" t="s">
        <v>1835</v>
      </c>
      <c r="J890" s="833" t="s">
        <v>1833</v>
      </c>
      <c r="K890" s="833" t="s">
        <v>1836</v>
      </c>
      <c r="L890" s="836">
        <v>62.18</v>
      </c>
      <c r="M890" s="836">
        <v>62.18</v>
      </c>
      <c r="N890" s="833">
        <v>1</v>
      </c>
      <c r="O890" s="837">
        <v>1</v>
      </c>
      <c r="P890" s="836">
        <v>62.18</v>
      </c>
      <c r="Q890" s="838">
        <v>1</v>
      </c>
      <c r="R890" s="833">
        <v>1</v>
      </c>
      <c r="S890" s="838">
        <v>1</v>
      </c>
      <c r="T890" s="837">
        <v>1</v>
      </c>
      <c r="U890" s="839">
        <v>1</v>
      </c>
    </row>
    <row r="891" spans="1:21" ht="14.45" customHeight="1" x14ac:dyDescent="0.2">
      <c r="A891" s="832">
        <v>50</v>
      </c>
      <c r="B891" s="833" t="s">
        <v>2196</v>
      </c>
      <c r="C891" s="833" t="s">
        <v>2202</v>
      </c>
      <c r="D891" s="834" t="s">
        <v>3340</v>
      </c>
      <c r="E891" s="835" t="s">
        <v>2207</v>
      </c>
      <c r="F891" s="833" t="s">
        <v>2197</v>
      </c>
      <c r="G891" s="833" t="s">
        <v>2237</v>
      </c>
      <c r="H891" s="833" t="s">
        <v>625</v>
      </c>
      <c r="I891" s="833" t="s">
        <v>1888</v>
      </c>
      <c r="J891" s="833" t="s">
        <v>1889</v>
      </c>
      <c r="K891" s="833" t="s">
        <v>1890</v>
      </c>
      <c r="L891" s="836">
        <v>220.53</v>
      </c>
      <c r="M891" s="836">
        <v>1323.18</v>
      </c>
      <c r="N891" s="833">
        <v>6</v>
      </c>
      <c r="O891" s="837">
        <v>3.5</v>
      </c>
      <c r="P891" s="836">
        <v>661.59</v>
      </c>
      <c r="Q891" s="838">
        <v>0.5</v>
      </c>
      <c r="R891" s="833">
        <v>3</v>
      </c>
      <c r="S891" s="838">
        <v>0.5</v>
      </c>
      <c r="T891" s="837">
        <v>1.5</v>
      </c>
      <c r="U891" s="839">
        <v>0.42857142857142855</v>
      </c>
    </row>
    <row r="892" spans="1:21" ht="14.45" customHeight="1" x14ac:dyDescent="0.2">
      <c r="A892" s="832">
        <v>50</v>
      </c>
      <c r="B892" s="833" t="s">
        <v>2196</v>
      </c>
      <c r="C892" s="833" t="s">
        <v>2202</v>
      </c>
      <c r="D892" s="834" t="s">
        <v>3340</v>
      </c>
      <c r="E892" s="835" t="s">
        <v>2207</v>
      </c>
      <c r="F892" s="833" t="s">
        <v>2197</v>
      </c>
      <c r="G892" s="833" t="s">
        <v>2237</v>
      </c>
      <c r="H892" s="833" t="s">
        <v>625</v>
      </c>
      <c r="I892" s="833" t="s">
        <v>1888</v>
      </c>
      <c r="J892" s="833" t="s">
        <v>1889</v>
      </c>
      <c r="K892" s="833" t="s">
        <v>1890</v>
      </c>
      <c r="L892" s="836">
        <v>278.63</v>
      </c>
      <c r="M892" s="836">
        <v>1671.78</v>
      </c>
      <c r="N892" s="833">
        <v>6</v>
      </c>
      <c r="O892" s="837">
        <v>4.5</v>
      </c>
      <c r="P892" s="836">
        <v>557.26</v>
      </c>
      <c r="Q892" s="838">
        <v>0.33333333333333331</v>
      </c>
      <c r="R892" s="833">
        <v>2</v>
      </c>
      <c r="S892" s="838">
        <v>0.33333333333333331</v>
      </c>
      <c r="T892" s="837">
        <v>2</v>
      </c>
      <c r="U892" s="839">
        <v>0.44444444444444442</v>
      </c>
    </row>
    <row r="893" spans="1:21" ht="14.45" customHeight="1" x14ac:dyDescent="0.2">
      <c r="A893" s="832">
        <v>50</v>
      </c>
      <c r="B893" s="833" t="s">
        <v>2196</v>
      </c>
      <c r="C893" s="833" t="s">
        <v>2202</v>
      </c>
      <c r="D893" s="834" t="s">
        <v>3340</v>
      </c>
      <c r="E893" s="835" t="s">
        <v>2207</v>
      </c>
      <c r="F893" s="833" t="s">
        <v>2197</v>
      </c>
      <c r="G893" s="833" t="s">
        <v>2237</v>
      </c>
      <c r="H893" s="833" t="s">
        <v>587</v>
      </c>
      <c r="I893" s="833" t="s">
        <v>2238</v>
      </c>
      <c r="J893" s="833" t="s">
        <v>1889</v>
      </c>
      <c r="K893" s="833" t="s">
        <v>2239</v>
      </c>
      <c r="L893" s="836">
        <v>181.11</v>
      </c>
      <c r="M893" s="836">
        <v>181.11</v>
      </c>
      <c r="N893" s="833">
        <v>1</v>
      </c>
      <c r="O893" s="837">
        <v>0.5</v>
      </c>
      <c r="P893" s="836"/>
      <c r="Q893" s="838">
        <v>0</v>
      </c>
      <c r="R893" s="833"/>
      <c r="S893" s="838">
        <v>0</v>
      </c>
      <c r="T893" s="837"/>
      <c r="U893" s="839">
        <v>0</v>
      </c>
    </row>
    <row r="894" spans="1:21" ht="14.45" customHeight="1" x14ac:dyDescent="0.2">
      <c r="A894" s="832">
        <v>50</v>
      </c>
      <c r="B894" s="833" t="s">
        <v>2196</v>
      </c>
      <c r="C894" s="833" t="s">
        <v>2202</v>
      </c>
      <c r="D894" s="834" t="s">
        <v>3340</v>
      </c>
      <c r="E894" s="835" t="s">
        <v>2207</v>
      </c>
      <c r="F894" s="833" t="s">
        <v>2197</v>
      </c>
      <c r="G894" s="833" t="s">
        <v>2237</v>
      </c>
      <c r="H894" s="833" t="s">
        <v>587</v>
      </c>
      <c r="I894" s="833" t="s">
        <v>2567</v>
      </c>
      <c r="J894" s="833" t="s">
        <v>1889</v>
      </c>
      <c r="K894" s="833" t="s">
        <v>2568</v>
      </c>
      <c r="L894" s="836">
        <v>603.72</v>
      </c>
      <c r="M894" s="836">
        <v>603.72</v>
      </c>
      <c r="N894" s="833">
        <v>1</v>
      </c>
      <c r="O894" s="837">
        <v>1</v>
      </c>
      <c r="P894" s="836">
        <v>603.72</v>
      </c>
      <c r="Q894" s="838">
        <v>1</v>
      </c>
      <c r="R894" s="833">
        <v>1</v>
      </c>
      <c r="S894" s="838">
        <v>1</v>
      </c>
      <c r="T894" s="837">
        <v>1</v>
      </c>
      <c r="U894" s="839">
        <v>1</v>
      </c>
    </row>
    <row r="895" spans="1:21" ht="14.45" customHeight="1" x14ac:dyDescent="0.2">
      <c r="A895" s="832">
        <v>50</v>
      </c>
      <c r="B895" s="833" t="s">
        <v>2196</v>
      </c>
      <c r="C895" s="833" t="s">
        <v>2202</v>
      </c>
      <c r="D895" s="834" t="s">
        <v>3340</v>
      </c>
      <c r="E895" s="835" t="s">
        <v>2207</v>
      </c>
      <c r="F895" s="833" t="s">
        <v>2197</v>
      </c>
      <c r="G895" s="833" t="s">
        <v>2237</v>
      </c>
      <c r="H895" s="833" t="s">
        <v>587</v>
      </c>
      <c r="I895" s="833" t="s">
        <v>3281</v>
      </c>
      <c r="J895" s="833" t="s">
        <v>2633</v>
      </c>
      <c r="K895" s="833" t="s">
        <v>2239</v>
      </c>
      <c r="L895" s="836">
        <v>143.35</v>
      </c>
      <c r="M895" s="836">
        <v>143.35</v>
      </c>
      <c r="N895" s="833">
        <v>1</v>
      </c>
      <c r="O895" s="837">
        <v>0.5</v>
      </c>
      <c r="P895" s="836"/>
      <c r="Q895" s="838">
        <v>0</v>
      </c>
      <c r="R895" s="833"/>
      <c r="S895" s="838">
        <v>0</v>
      </c>
      <c r="T895" s="837"/>
      <c r="U895" s="839">
        <v>0</v>
      </c>
    </row>
    <row r="896" spans="1:21" ht="14.45" customHeight="1" x14ac:dyDescent="0.2">
      <c r="A896" s="832">
        <v>50</v>
      </c>
      <c r="B896" s="833" t="s">
        <v>2196</v>
      </c>
      <c r="C896" s="833" t="s">
        <v>2202</v>
      </c>
      <c r="D896" s="834" t="s">
        <v>3340</v>
      </c>
      <c r="E896" s="835" t="s">
        <v>2207</v>
      </c>
      <c r="F896" s="833" t="s">
        <v>2197</v>
      </c>
      <c r="G896" s="833" t="s">
        <v>2237</v>
      </c>
      <c r="H896" s="833" t="s">
        <v>587</v>
      </c>
      <c r="I896" s="833" t="s">
        <v>2632</v>
      </c>
      <c r="J896" s="833" t="s">
        <v>2633</v>
      </c>
      <c r="K896" s="833" t="s">
        <v>1890</v>
      </c>
      <c r="L896" s="836">
        <v>220.53</v>
      </c>
      <c r="M896" s="836">
        <v>220.53</v>
      </c>
      <c r="N896" s="833">
        <v>1</v>
      </c>
      <c r="O896" s="837">
        <v>0.5</v>
      </c>
      <c r="P896" s="836">
        <v>220.53</v>
      </c>
      <c r="Q896" s="838">
        <v>1</v>
      </c>
      <c r="R896" s="833">
        <v>1</v>
      </c>
      <c r="S896" s="838">
        <v>1</v>
      </c>
      <c r="T896" s="837">
        <v>0.5</v>
      </c>
      <c r="U896" s="839">
        <v>1</v>
      </c>
    </row>
    <row r="897" spans="1:21" ht="14.45" customHeight="1" x14ac:dyDescent="0.2">
      <c r="A897" s="832">
        <v>50</v>
      </c>
      <c r="B897" s="833" t="s">
        <v>2196</v>
      </c>
      <c r="C897" s="833" t="s">
        <v>2202</v>
      </c>
      <c r="D897" s="834" t="s">
        <v>3340</v>
      </c>
      <c r="E897" s="835" t="s">
        <v>2207</v>
      </c>
      <c r="F897" s="833" t="s">
        <v>2197</v>
      </c>
      <c r="G897" s="833" t="s">
        <v>2237</v>
      </c>
      <c r="H897" s="833" t="s">
        <v>625</v>
      </c>
      <c r="I897" s="833" t="s">
        <v>2317</v>
      </c>
      <c r="J897" s="833" t="s">
        <v>1892</v>
      </c>
      <c r="K897" s="833" t="s">
        <v>2239</v>
      </c>
      <c r="L897" s="836">
        <v>143.35</v>
      </c>
      <c r="M897" s="836">
        <v>143.35</v>
      </c>
      <c r="N897" s="833">
        <v>1</v>
      </c>
      <c r="O897" s="837">
        <v>0.5</v>
      </c>
      <c r="P897" s="836"/>
      <c r="Q897" s="838">
        <v>0</v>
      </c>
      <c r="R897" s="833"/>
      <c r="S897" s="838">
        <v>0</v>
      </c>
      <c r="T897" s="837"/>
      <c r="U897" s="839">
        <v>0</v>
      </c>
    </row>
    <row r="898" spans="1:21" ht="14.45" customHeight="1" x14ac:dyDescent="0.2">
      <c r="A898" s="832">
        <v>50</v>
      </c>
      <c r="B898" s="833" t="s">
        <v>2196</v>
      </c>
      <c r="C898" s="833" t="s">
        <v>2202</v>
      </c>
      <c r="D898" s="834" t="s">
        <v>3340</v>
      </c>
      <c r="E898" s="835" t="s">
        <v>2207</v>
      </c>
      <c r="F898" s="833" t="s">
        <v>2197</v>
      </c>
      <c r="G898" s="833" t="s">
        <v>2237</v>
      </c>
      <c r="H898" s="833" t="s">
        <v>587</v>
      </c>
      <c r="I898" s="833" t="s">
        <v>3282</v>
      </c>
      <c r="J898" s="833" t="s">
        <v>3283</v>
      </c>
      <c r="K898" s="833" t="s">
        <v>3284</v>
      </c>
      <c r="L898" s="836">
        <v>220.53</v>
      </c>
      <c r="M898" s="836">
        <v>220.53</v>
      </c>
      <c r="N898" s="833">
        <v>1</v>
      </c>
      <c r="O898" s="837">
        <v>0.5</v>
      </c>
      <c r="P898" s="836"/>
      <c r="Q898" s="838">
        <v>0</v>
      </c>
      <c r="R898" s="833"/>
      <c r="S898" s="838">
        <v>0</v>
      </c>
      <c r="T898" s="837"/>
      <c r="U898" s="839">
        <v>0</v>
      </c>
    </row>
    <row r="899" spans="1:21" ht="14.45" customHeight="1" x14ac:dyDescent="0.2">
      <c r="A899" s="832">
        <v>50</v>
      </c>
      <c r="B899" s="833" t="s">
        <v>2196</v>
      </c>
      <c r="C899" s="833" t="s">
        <v>2202</v>
      </c>
      <c r="D899" s="834" t="s">
        <v>3340</v>
      </c>
      <c r="E899" s="835" t="s">
        <v>2207</v>
      </c>
      <c r="F899" s="833" t="s">
        <v>2197</v>
      </c>
      <c r="G899" s="833" t="s">
        <v>2224</v>
      </c>
      <c r="H899" s="833" t="s">
        <v>587</v>
      </c>
      <c r="I899" s="833" t="s">
        <v>2820</v>
      </c>
      <c r="J899" s="833" t="s">
        <v>2821</v>
      </c>
      <c r="K899" s="833" t="s">
        <v>1342</v>
      </c>
      <c r="L899" s="836">
        <v>70.23</v>
      </c>
      <c r="M899" s="836">
        <v>70.23</v>
      </c>
      <c r="N899" s="833">
        <v>1</v>
      </c>
      <c r="O899" s="837">
        <v>0.5</v>
      </c>
      <c r="P899" s="836"/>
      <c r="Q899" s="838">
        <v>0</v>
      </c>
      <c r="R899" s="833"/>
      <c r="S899" s="838">
        <v>0</v>
      </c>
      <c r="T899" s="837"/>
      <c r="U899" s="839">
        <v>0</v>
      </c>
    </row>
    <row r="900" spans="1:21" ht="14.45" customHeight="1" x14ac:dyDescent="0.2">
      <c r="A900" s="832">
        <v>50</v>
      </c>
      <c r="B900" s="833" t="s">
        <v>2196</v>
      </c>
      <c r="C900" s="833" t="s">
        <v>2202</v>
      </c>
      <c r="D900" s="834" t="s">
        <v>3340</v>
      </c>
      <c r="E900" s="835" t="s">
        <v>2207</v>
      </c>
      <c r="F900" s="833" t="s">
        <v>2197</v>
      </c>
      <c r="G900" s="833" t="s">
        <v>2224</v>
      </c>
      <c r="H900" s="833" t="s">
        <v>625</v>
      </c>
      <c r="I900" s="833" t="s">
        <v>2641</v>
      </c>
      <c r="J900" s="833" t="s">
        <v>1823</v>
      </c>
      <c r="K900" s="833" t="s">
        <v>1342</v>
      </c>
      <c r="L900" s="836">
        <v>70.23</v>
      </c>
      <c r="M900" s="836">
        <v>70.23</v>
      </c>
      <c r="N900" s="833">
        <v>1</v>
      </c>
      <c r="O900" s="837">
        <v>0.5</v>
      </c>
      <c r="P900" s="836"/>
      <c r="Q900" s="838">
        <v>0</v>
      </c>
      <c r="R900" s="833"/>
      <c r="S900" s="838">
        <v>0</v>
      </c>
      <c r="T900" s="837"/>
      <c r="U900" s="839">
        <v>0</v>
      </c>
    </row>
    <row r="901" spans="1:21" ht="14.45" customHeight="1" x14ac:dyDescent="0.2">
      <c r="A901" s="832">
        <v>50</v>
      </c>
      <c r="B901" s="833" t="s">
        <v>2196</v>
      </c>
      <c r="C901" s="833" t="s">
        <v>2202</v>
      </c>
      <c r="D901" s="834" t="s">
        <v>3340</v>
      </c>
      <c r="E901" s="835" t="s">
        <v>2207</v>
      </c>
      <c r="F901" s="833" t="s">
        <v>2197</v>
      </c>
      <c r="G901" s="833" t="s">
        <v>2224</v>
      </c>
      <c r="H901" s="833" t="s">
        <v>587</v>
      </c>
      <c r="I901" s="833" t="s">
        <v>1822</v>
      </c>
      <c r="J901" s="833" t="s">
        <v>1823</v>
      </c>
      <c r="K901" s="833" t="s">
        <v>696</v>
      </c>
      <c r="L901" s="836">
        <v>17.559999999999999</v>
      </c>
      <c r="M901" s="836">
        <v>52.679999999999993</v>
      </c>
      <c r="N901" s="833">
        <v>3</v>
      </c>
      <c r="O901" s="837">
        <v>1</v>
      </c>
      <c r="P901" s="836"/>
      <c r="Q901" s="838">
        <v>0</v>
      </c>
      <c r="R901" s="833"/>
      <c r="S901" s="838">
        <v>0</v>
      </c>
      <c r="T901" s="837"/>
      <c r="U901" s="839">
        <v>0</v>
      </c>
    </row>
    <row r="902" spans="1:21" ht="14.45" customHeight="1" x14ac:dyDescent="0.2">
      <c r="A902" s="832">
        <v>50</v>
      </c>
      <c r="B902" s="833" t="s">
        <v>2196</v>
      </c>
      <c r="C902" s="833" t="s">
        <v>2202</v>
      </c>
      <c r="D902" s="834" t="s">
        <v>3340</v>
      </c>
      <c r="E902" s="835" t="s">
        <v>2207</v>
      </c>
      <c r="F902" s="833" t="s">
        <v>2197</v>
      </c>
      <c r="G902" s="833" t="s">
        <v>2224</v>
      </c>
      <c r="H902" s="833" t="s">
        <v>587</v>
      </c>
      <c r="I902" s="833" t="s">
        <v>2088</v>
      </c>
      <c r="J902" s="833" t="s">
        <v>1823</v>
      </c>
      <c r="K902" s="833" t="s">
        <v>1330</v>
      </c>
      <c r="L902" s="836">
        <v>35.11</v>
      </c>
      <c r="M902" s="836">
        <v>175.55</v>
      </c>
      <c r="N902" s="833">
        <v>5</v>
      </c>
      <c r="O902" s="837">
        <v>2.5</v>
      </c>
      <c r="P902" s="836">
        <v>105.33</v>
      </c>
      <c r="Q902" s="838">
        <v>0.6</v>
      </c>
      <c r="R902" s="833">
        <v>3</v>
      </c>
      <c r="S902" s="838">
        <v>0.6</v>
      </c>
      <c r="T902" s="837">
        <v>1.5</v>
      </c>
      <c r="U902" s="839">
        <v>0.6</v>
      </c>
    </row>
    <row r="903" spans="1:21" ht="14.45" customHeight="1" x14ac:dyDescent="0.2">
      <c r="A903" s="832">
        <v>50</v>
      </c>
      <c r="B903" s="833" t="s">
        <v>2196</v>
      </c>
      <c r="C903" s="833" t="s">
        <v>2202</v>
      </c>
      <c r="D903" s="834" t="s">
        <v>3340</v>
      </c>
      <c r="E903" s="835" t="s">
        <v>2207</v>
      </c>
      <c r="F903" s="833" t="s">
        <v>2197</v>
      </c>
      <c r="G903" s="833" t="s">
        <v>2272</v>
      </c>
      <c r="H903" s="833" t="s">
        <v>587</v>
      </c>
      <c r="I903" s="833" t="s">
        <v>3285</v>
      </c>
      <c r="J903" s="833" t="s">
        <v>3286</v>
      </c>
      <c r="K903" s="833" t="s">
        <v>3287</v>
      </c>
      <c r="L903" s="836">
        <v>46.99</v>
      </c>
      <c r="M903" s="836">
        <v>46.99</v>
      </c>
      <c r="N903" s="833">
        <v>1</v>
      </c>
      <c r="O903" s="837">
        <v>0.5</v>
      </c>
      <c r="P903" s="836"/>
      <c r="Q903" s="838">
        <v>0</v>
      </c>
      <c r="R903" s="833"/>
      <c r="S903" s="838">
        <v>0</v>
      </c>
      <c r="T903" s="837"/>
      <c r="U903" s="839">
        <v>0</v>
      </c>
    </row>
    <row r="904" spans="1:21" ht="14.45" customHeight="1" x14ac:dyDescent="0.2">
      <c r="A904" s="832">
        <v>50</v>
      </c>
      <c r="B904" s="833" t="s">
        <v>2196</v>
      </c>
      <c r="C904" s="833" t="s">
        <v>2202</v>
      </c>
      <c r="D904" s="834" t="s">
        <v>3340</v>
      </c>
      <c r="E904" s="835" t="s">
        <v>2207</v>
      </c>
      <c r="F904" s="833" t="s">
        <v>2197</v>
      </c>
      <c r="G904" s="833" t="s">
        <v>2372</v>
      </c>
      <c r="H904" s="833" t="s">
        <v>625</v>
      </c>
      <c r="I904" s="833" t="s">
        <v>1801</v>
      </c>
      <c r="J904" s="833" t="s">
        <v>851</v>
      </c>
      <c r="K904" s="833" t="s">
        <v>1802</v>
      </c>
      <c r="L904" s="836">
        <v>42.51</v>
      </c>
      <c r="M904" s="836">
        <v>42.51</v>
      </c>
      <c r="N904" s="833">
        <v>1</v>
      </c>
      <c r="O904" s="837">
        <v>0.5</v>
      </c>
      <c r="P904" s="836"/>
      <c r="Q904" s="838">
        <v>0</v>
      </c>
      <c r="R904" s="833"/>
      <c r="S904" s="838">
        <v>0</v>
      </c>
      <c r="T904" s="837"/>
      <c r="U904" s="839">
        <v>0</v>
      </c>
    </row>
    <row r="905" spans="1:21" ht="14.45" customHeight="1" x14ac:dyDescent="0.2">
      <c r="A905" s="832">
        <v>50</v>
      </c>
      <c r="B905" s="833" t="s">
        <v>2196</v>
      </c>
      <c r="C905" s="833" t="s">
        <v>2202</v>
      </c>
      <c r="D905" s="834" t="s">
        <v>3340</v>
      </c>
      <c r="E905" s="835" t="s">
        <v>2207</v>
      </c>
      <c r="F905" s="833" t="s">
        <v>2197</v>
      </c>
      <c r="G905" s="833" t="s">
        <v>2372</v>
      </c>
      <c r="H905" s="833" t="s">
        <v>587</v>
      </c>
      <c r="I905" s="833" t="s">
        <v>2574</v>
      </c>
      <c r="J905" s="833" t="s">
        <v>2575</v>
      </c>
      <c r="K905" s="833" t="s">
        <v>1802</v>
      </c>
      <c r="L905" s="836">
        <v>42.51</v>
      </c>
      <c r="M905" s="836">
        <v>382.59</v>
      </c>
      <c r="N905" s="833">
        <v>9</v>
      </c>
      <c r="O905" s="837">
        <v>5</v>
      </c>
      <c r="P905" s="836">
        <v>127.53</v>
      </c>
      <c r="Q905" s="838">
        <v>0.33333333333333337</v>
      </c>
      <c r="R905" s="833">
        <v>3</v>
      </c>
      <c r="S905" s="838">
        <v>0.33333333333333331</v>
      </c>
      <c r="T905" s="837">
        <v>1.5</v>
      </c>
      <c r="U905" s="839">
        <v>0.3</v>
      </c>
    </row>
    <row r="906" spans="1:21" ht="14.45" customHeight="1" x14ac:dyDescent="0.2">
      <c r="A906" s="832">
        <v>50</v>
      </c>
      <c r="B906" s="833" t="s">
        <v>2196</v>
      </c>
      <c r="C906" s="833" t="s">
        <v>2202</v>
      </c>
      <c r="D906" s="834" t="s">
        <v>3340</v>
      </c>
      <c r="E906" s="835" t="s">
        <v>2207</v>
      </c>
      <c r="F906" s="833" t="s">
        <v>2197</v>
      </c>
      <c r="G906" s="833" t="s">
        <v>2664</v>
      </c>
      <c r="H906" s="833" t="s">
        <v>587</v>
      </c>
      <c r="I906" s="833" t="s">
        <v>3288</v>
      </c>
      <c r="J906" s="833" t="s">
        <v>922</v>
      </c>
      <c r="K906" s="833" t="s">
        <v>3289</v>
      </c>
      <c r="L906" s="836">
        <v>75.05</v>
      </c>
      <c r="M906" s="836">
        <v>75.05</v>
      </c>
      <c r="N906" s="833">
        <v>1</v>
      </c>
      <c r="O906" s="837">
        <v>1</v>
      </c>
      <c r="P906" s="836"/>
      <c r="Q906" s="838">
        <v>0</v>
      </c>
      <c r="R906" s="833"/>
      <c r="S906" s="838">
        <v>0</v>
      </c>
      <c r="T906" s="837"/>
      <c r="U906" s="839">
        <v>0</v>
      </c>
    </row>
    <row r="907" spans="1:21" ht="14.45" customHeight="1" x14ac:dyDescent="0.2">
      <c r="A907" s="832">
        <v>50</v>
      </c>
      <c r="B907" s="833" t="s">
        <v>2196</v>
      </c>
      <c r="C907" s="833" t="s">
        <v>2202</v>
      </c>
      <c r="D907" s="834" t="s">
        <v>3340</v>
      </c>
      <c r="E907" s="835" t="s">
        <v>2207</v>
      </c>
      <c r="F907" s="833" t="s">
        <v>2197</v>
      </c>
      <c r="G907" s="833" t="s">
        <v>2664</v>
      </c>
      <c r="H907" s="833" t="s">
        <v>587</v>
      </c>
      <c r="I907" s="833" t="s">
        <v>2665</v>
      </c>
      <c r="J907" s="833" t="s">
        <v>927</v>
      </c>
      <c r="K907" s="833" t="s">
        <v>2666</v>
      </c>
      <c r="L907" s="836">
        <v>45.03</v>
      </c>
      <c r="M907" s="836">
        <v>225.15</v>
      </c>
      <c r="N907" s="833">
        <v>5</v>
      </c>
      <c r="O907" s="837">
        <v>3</v>
      </c>
      <c r="P907" s="836">
        <v>90.06</v>
      </c>
      <c r="Q907" s="838">
        <v>0.4</v>
      </c>
      <c r="R907" s="833">
        <v>2</v>
      </c>
      <c r="S907" s="838">
        <v>0.4</v>
      </c>
      <c r="T907" s="837">
        <v>1</v>
      </c>
      <c r="U907" s="839">
        <v>0.33333333333333331</v>
      </c>
    </row>
    <row r="908" spans="1:21" ht="14.45" customHeight="1" x14ac:dyDescent="0.2">
      <c r="A908" s="832">
        <v>50</v>
      </c>
      <c r="B908" s="833" t="s">
        <v>2196</v>
      </c>
      <c r="C908" s="833" t="s">
        <v>2202</v>
      </c>
      <c r="D908" s="834" t="s">
        <v>3340</v>
      </c>
      <c r="E908" s="835" t="s">
        <v>2207</v>
      </c>
      <c r="F908" s="833" t="s">
        <v>2197</v>
      </c>
      <c r="G908" s="833" t="s">
        <v>2386</v>
      </c>
      <c r="H908" s="833" t="s">
        <v>587</v>
      </c>
      <c r="I908" s="833" t="s">
        <v>3290</v>
      </c>
      <c r="J908" s="833" t="s">
        <v>914</v>
      </c>
      <c r="K908" s="833" t="s">
        <v>3291</v>
      </c>
      <c r="L908" s="836">
        <v>49.2</v>
      </c>
      <c r="M908" s="836">
        <v>49.2</v>
      </c>
      <c r="N908" s="833">
        <v>1</v>
      </c>
      <c r="O908" s="837">
        <v>0.5</v>
      </c>
      <c r="P908" s="836">
        <v>49.2</v>
      </c>
      <c r="Q908" s="838">
        <v>1</v>
      </c>
      <c r="R908" s="833">
        <v>1</v>
      </c>
      <c r="S908" s="838">
        <v>1</v>
      </c>
      <c r="T908" s="837">
        <v>0.5</v>
      </c>
      <c r="U908" s="839">
        <v>1</v>
      </c>
    </row>
    <row r="909" spans="1:21" ht="14.45" customHeight="1" x14ac:dyDescent="0.2">
      <c r="A909" s="832">
        <v>50</v>
      </c>
      <c r="B909" s="833" t="s">
        <v>2196</v>
      </c>
      <c r="C909" s="833" t="s">
        <v>2202</v>
      </c>
      <c r="D909" s="834" t="s">
        <v>3340</v>
      </c>
      <c r="E909" s="835" t="s">
        <v>2207</v>
      </c>
      <c r="F909" s="833" t="s">
        <v>2197</v>
      </c>
      <c r="G909" s="833" t="s">
        <v>3292</v>
      </c>
      <c r="H909" s="833" t="s">
        <v>625</v>
      </c>
      <c r="I909" s="833" t="s">
        <v>3293</v>
      </c>
      <c r="J909" s="833" t="s">
        <v>3294</v>
      </c>
      <c r="K909" s="833" t="s">
        <v>3295</v>
      </c>
      <c r="L909" s="836">
        <v>163.66</v>
      </c>
      <c r="M909" s="836">
        <v>163.66</v>
      </c>
      <c r="N909" s="833">
        <v>1</v>
      </c>
      <c r="O909" s="837">
        <v>1</v>
      </c>
      <c r="P909" s="836">
        <v>163.66</v>
      </c>
      <c r="Q909" s="838">
        <v>1</v>
      </c>
      <c r="R909" s="833">
        <v>1</v>
      </c>
      <c r="S909" s="838">
        <v>1</v>
      </c>
      <c r="T909" s="837">
        <v>1</v>
      </c>
      <c r="U909" s="839">
        <v>1</v>
      </c>
    </row>
    <row r="910" spans="1:21" ht="14.45" customHeight="1" x14ac:dyDescent="0.2">
      <c r="A910" s="832">
        <v>50</v>
      </c>
      <c r="B910" s="833" t="s">
        <v>2196</v>
      </c>
      <c r="C910" s="833" t="s">
        <v>2202</v>
      </c>
      <c r="D910" s="834" t="s">
        <v>3340</v>
      </c>
      <c r="E910" s="835" t="s">
        <v>2207</v>
      </c>
      <c r="F910" s="833" t="s">
        <v>2197</v>
      </c>
      <c r="G910" s="833" t="s">
        <v>2284</v>
      </c>
      <c r="H910" s="833" t="s">
        <v>587</v>
      </c>
      <c r="I910" s="833" t="s">
        <v>2580</v>
      </c>
      <c r="J910" s="833" t="s">
        <v>2581</v>
      </c>
      <c r="K910" s="833" t="s">
        <v>2582</v>
      </c>
      <c r="L910" s="836">
        <v>300.33</v>
      </c>
      <c r="M910" s="836">
        <v>300.33</v>
      </c>
      <c r="N910" s="833">
        <v>1</v>
      </c>
      <c r="O910" s="837">
        <v>0.5</v>
      </c>
      <c r="P910" s="836">
        <v>300.33</v>
      </c>
      <c r="Q910" s="838">
        <v>1</v>
      </c>
      <c r="R910" s="833">
        <v>1</v>
      </c>
      <c r="S910" s="838">
        <v>1</v>
      </c>
      <c r="T910" s="837">
        <v>0.5</v>
      </c>
      <c r="U910" s="839">
        <v>1</v>
      </c>
    </row>
    <row r="911" spans="1:21" ht="14.45" customHeight="1" x14ac:dyDescent="0.2">
      <c r="A911" s="832">
        <v>50</v>
      </c>
      <c r="B911" s="833" t="s">
        <v>2196</v>
      </c>
      <c r="C911" s="833" t="s">
        <v>2202</v>
      </c>
      <c r="D911" s="834" t="s">
        <v>3340</v>
      </c>
      <c r="E911" s="835" t="s">
        <v>2207</v>
      </c>
      <c r="F911" s="833" t="s">
        <v>2197</v>
      </c>
      <c r="G911" s="833" t="s">
        <v>2284</v>
      </c>
      <c r="H911" s="833" t="s">
        <v>625</v>
      </c>
      <c r="I911" s="833" t="s">
        <v>1773</v>
      </c>
      <c r="J911" s="833" t="s">
        <v>1774</v>
      </c>
      <c r="K911" s="833" t="s">
        <v>1775</v>
      </c>
      <c r="L911" s="836">
        <v>93.43</v>
      </c>
      <c r="M911" s="836">
        <v>186.86</v>
      </c>
      <c r="N911" s="833">
        <v>2</v>
      </c>
      <c r="O911" s="837">
        <v>1</v>
      </c>
      <c r="P911" s="836">
        <v>93.43</v>
      </c>
      <c r="Q911" s="838">
        <v>0.5</v>
      </c>
      <c r="R911" s="833">
        <v>1</v>
      </c>
      <c r="S911" s="838">
        <v>0.5</v>
      </c>
      <c r="T911" s="837">
        <v>0.5</v>
      </c>
      <c r="U911" s="839">
        <v>0.5</v>
      </c>
    </row>
    <row r="912" spans="1:21" ht="14.45" customHeight="1" x14ac:dyDescent="0.2">
      <c r="A912" s="832">
        <v>50</v>
      </c>
      <c r="B912" s="833" t="s">
        <v>2196</v>
      </c>
      <c r="C912" s="833" t="s">
        <v>2202</v>
      </c>
      <c r="D912" s="834" t="s">
        <v>3340</v>
      </c>
      <c r="E912" s="835" t="s">
        <v>2207</v>
      </c>
      <c r="F912" s="833" t="s">
        <v>2197</v>
      </c>
      <c r="G912" s="833" t="s">
        <v>2284</v>
      </c>
      <c r="H912" s="833" t="s">
        <v>625</v>
      </c>
      <c r="I912" s="833" t="s">
        <v>1776</v>
      </c>
      <c r="J912" s="833" t="s">
        <v>1774</v>
      </c>
      <c r="K912" s="833" t="s">
        <v>1777</v>
      </c>
      <c r="L912" s="836">
        <v>186.87</v>
      </c>
      <c r="M912" s="836">
        <v>934.35</v>
      </c>
      <c r="N912" s="833">
        <v>5</v>
      </c>
      <c r="O912" s="837">
        <v>2.5</v>
      </c>
      <c r="P912" s="836"/>
      <c r="Q912" s="838">
        <v>0</v>
      </c>
      <c r="R912" s="833"/>
      <c r="S912" s="838">
        <v>0</v>
      </c>
      <c r="T912" s="837"/>
      <c r="U912" s="839">
        <v>0</v>
      </c>
    </row>
    <row r="913" spans="1:21" ht="14.45" customHeight="1" x14ac:dyDescent="0.2">
      <c r="A913" s="832">
        <v>50</v>
      </c>
      <c r="B913" s="833" t="s">
        <v>2196</v>
      </c>
      <c r="C913" s="833" t="s">
        <v>2202</v>
      </c>
      <c r="D913" s="834" t="s">
        <v>3340</v>
      </c>
      <c r="E913" s="835" t="s">
        <v>2207</v>
      </c>
      <c r="F913" s="833" t="s">
        <v>2197</v>
      </c>
      <c r="G913" s="833" t="s">
        <v>2884</v>
      </c>
      <c r="H913" s="833" t="s">
        <v>587</v>
      </c>
      <c r="I913" s="833" t="s">
        <v>2885</v>
      </c>
      <c r="J913" s="833" t="s">
        <v>1345</v>
      </c>
      <c r="K913" s="833" t="s">
        <v>2886</v>
      </c>
      <c r="L913" s="836">
        <v>73.989999999999995</v>
      </c>
      <c r="M913" s="836">
        <v>73.989999999999995</v>
      </c>
      <c r="N913" s="833">
        <v>1</v>
      </c>
      <c r="O913" s="837">
        <v>1</v>
      </c>
      <c r="P913" s="836"/>
      <c r="Q913" s="838">
        <v>0</v>
      </c>
      <c r="R913" s="833"/>
      <c r="S913" s="838">
        <v>0</v>
      </c>
      <c r="T913" s="837"/>
      <c r="U913" s="839">
        <v>0</v>
      </c>
    </row>
    <row r="914" spans="1:21" ht="14.45" customHeight="1" x14ac:dyDescent="0.2">
      <c r="A914" s="832">
        <v>50</v>
      </c>
      <c r="B914" s="833" t="s">
        <v>2196</v>
      </c>
      <c r="C914" s="833" t="s">
        <v>2202</v>
      </c>
      <c r="D914" s="834" t="s">
        <v>3340</v>
      </c>
      <c r="E914" s="835" t="s">
        <v>2207</v>
      </c>
      <c r="F914" s="833" t="s">
        <v>2197</v>
      </c>
      <c r="G914" s="833" t="s">
        <v>2253</v>
      </c>
      <c r="H914" s="833" t="s">
        <v>587</v>
      </c>
      <c r="I914" s="833" t="s">
        <v>2678</v>
      </c>
      <c r="J914" s="833" t="s">
        <v>741</v>
      </c>
      <c r="K914" s="833" t="s">
        <v>2679</v>
      </c>
      <c r="L914" s="836">
        <v>231.16</v>
      </c>
      <c r="M914" s="836">
        <v>231.16</v>
      </c>
      <c r="N914" s="833">
        <v>1</v>
      </c>
      <c r="O914" s="837">
        <v>0.5</v>
      </c>
      <c r="P914" s="836"/>
      <c r="Q914" s="838">
        <v>0</v>
      </c>
      <c r="R914" s="833"/>
      <c r="S914" s="838">
        <v>0</v>
      </c>
      <c r="T914" s="837"/>
      <c r="U914" s="839">
        <v>0</v>
      </c>
    </row>
    <row r="915" spans="1:21" ht="14.45" customHeight="1" x14ac:dyDescent="0.2">
      <c r="A915" s="832">
        <v>50</v>
      </c>
      <c r="B915" s="833" t="s">
        <v>2196</v>
      </c>
      <c r="C915" s="833" t="s">
        <v>2202</v>
      </c>
      <c r="D915" s="834" t="s">
        <v>3340</v>
      </c>
      <c r="E915" s="835" t="s">
        <v>2207</v>
      </c>
      <c r="F915" s="833" t="s">
        <v>2197</v>
      </c>
      <c r="G915" s="833" t="s">
        <v>2225</v>
      </c>
      <c r="H915" s="833" t="s">
        <v>587</v>
      </c>
      <c r="I915" s="833" t="s">
        <v>2404</v>
      </c>
      <c r="J915" s="833" t="s">
        <v>658</v>
      </c>
      <c r="K915" s="833" t="s">
        <v>2405</v>
      </c>
      <c r="L915" s="836">
        <v>31.65</v>
      </c>
      <c r="M915" s="836">
        <v>63.3</v>
      </c>
      <c r="N915" s="833">
        <v>2</v>
      </c>
      <c r="O915" s="837">
        <v>1</v>
      </c>
      <c r="P915" s="836">
        <v>31.65</v>
      </c>
      <c r="Q915" s="838">
        <v>0.5</v>
      </c>
      <c r="R915" s="833">
        <v>1</v>
      </c>
      <c r="S915" s="838">
        <v>0.5</v>
      </c>
      <c r="T915" s="837">
        <v>0.5</v>
      </c>
      <c r="U915" s="839">
        <v>0.5</v>
      </c>
    </row>
    <row r="916" spans="1:21" ht="14.45" customHeight="1" x14ac:dyDescent="0.2">
      <c r="A916" s="832">
        <v>50</v>
      </c>
      <c r="B916" s="833" t="s">
        <v>2196</v>
      </c>
      <c r="C916" s="833" t="s">
        <v>2202</v>
      </c>
      <c r="D916" s="834" t="s">
        <v>3340</v>
      </c>
      <c r="E916" s="835" t="s">
        <v>2207</v>
      </c>
      <c r="F916" s="833" t="s">
        <v>2197</v>
      </c>
      <c r="G916" s="833" t="s">
        <v>2225</v>
      </c>
      <c r="H916" s="833" t="s">
        <v>587</v>
      </c>
      <c r="I916" s="833" t="s">
        <v>2406</v>
      </c>
      <c r="J916" s="833" t="s">
        <v>2407</v>
      </c>
      <c r="K916" s="833" t="s">
        <v>2408</v>
      </c>
      <c r="L916" s="836">
        <v>26.37</v>
      </c>
      <c r="M916" s="836">
        <v>52.74</v>
      </c>
      <c r="N916" s="833">
        <v>2</v>
      </c>
      <c r="O916" s="837">
        <v>1</v>
      </c>
      <c r="P916" s="836"/>
      <c r="Q916" s="838">
        <v>0</v>
      </c>
      <c r="R916" s="833"/>
      <c r="S916" s="838">
        <v>0</v>
      </c>
      <c r="T916" s="837"/>
      <c r="U916" s="839">
        <v>0</v>
      </c>
    </row>
    <row r="917" spans="1:21" ht="14.45" customHeight="1" x14ac:dyDescent="0.2">
      <c r="A917" s="832">
        <v>50</v>
      </c>
      <c r="B917" s="833" t="s">
        <v>2196</v>
      </c>
      <c r="C917" s="833" t="s">
        <v>2202</v>
      </c>
      <c r="D917" s="834" t="s">
        <v>3340</v>
      </c>
      <c r="E917" s="835" t="s">
        <v>2207</v>
      </c>
      <c r="F917" s="833" t="s">
        <v>2197</v>
      </c>
      <c r="G917" s="833" t="s">
        <v>2225</v>
      </c>
      <c r="H917" s="833" t="s">
        <v>587</v>
      </c>
      <c r="I917" s="833" t="s">
        <v>2226</v>
      </c>
      <c r="J917" s="833" t="s">
        <v>658</v>
      </c>
      <c r="K917" s="833" t="s">
        <v>2227</v>
      </c>
      <c r="L917" s="836">
        <v>10.55</v>
      </c>
      <c r="M917" s="836">
        <v>10.55</v>
      </c>
      <c r="N917" s="833">
        <v>1</v>
      </c>
      <c r="O917" s="837">
        <v>0.5</v>
      </c>
      <c r="P917" s="836">
        <v>10.55</v>
      </c>
      <c r="Q917" s="838">
        <v>1</v>
      </c>
      <c r="R917" s="833">
        <v>1</v>
      </c>
      <c r="S917" s="838">
        <v>1</v>
      </c>
      <c r="T917" s="837">
        <v>0.5</v>
      </c>
      <c r="U917" s="839">
        <v>1</v>
      </c>
    </row>
    <row r="918" spans="1:21" ht="14.45" customHeight="1" x14ac:dyDescent="0.2">
      <c r="A918" s="832">
        <v>50</v>
      </c>
      <c r="B918" s="833" t="s">
        <v>2196</v>
      </c>
      <c r="C918" s="833" t="s">
        <v>2202</v>
      </c>
      <c r="D918" s="834" t="s">
        <v>3340</v>
      </c>
      <c r="E918" s="835" t="s">
        <v>2207</v>
      </c>
      <c r="F918" s="833" t="s">
        <v>2197</v>
      </c>
      <c r="G918" s="833" t="s">
        <v>2225</v>
      </c>
      <c r="H918" s="833" t="s">
        <v>587</v>
      </c>
      <c r="I918" s="833" t="s">
        <v>2414</v>
      </c>
      <c r="J918" s="833" t="s">
        <v>658</v>
      </c>
      <c r="K918" s="833" t="s">
        <v>647</v>
      </c>
      <c r="L918" s="836">
        <v>58.62</v>
      </c>
      <c r="M918" s="836">
        <v>293.09999999999997</v>
      </c>
      <c r="N918" s="833">
        <v>5</v>
      </c>
      <c r="O918" s="837">
        <v>2.5</v>
      </c>
      <c r="P918" s="836">
        <v>117.24</v>
      </c>
      <c r="Q918" s="838">
        <v>0.4</v>
      </c>
      <c r="R918" s="833">
        <v>2</v>
      </c>
      <c r="S918" s="838">
        <v>0.4</v>
      </c>
      <c r="T918" s="837">
        <v>1</v>
      </c>
      <c r="U918" s="839">
        <v>0.4</v>
      </c>
    </row>
    <row r="919" spans="1:21" ht="14.45" customHeight="1" x14ac:dyDescent="0.2">
      <c r="A919" s="832">
        <v>50</v>
      </c>
      <c r="B919" s="833" t="s">
        <v>2196</v>
      </c>
      <c r="C919" s="833" t="s">
        <v>2202</v>
      </c>
      <c r="D919" s="834" t="s">
        <v>3340</v>
      </c>
      <c r="E919" s="835" t="s">
        <v>2207</v>
      </c>
      <c r="F919" s="833" t="s">
        <v>2197</v>
      </c>
      <c r="G919" s="833" t="s">
        <v>2225</v>
      </c>
      <c r="H919" s="833" t="s">
        <v>587</v>
      </c>
      <c r="I919" s="833" t="s">
        <v>2415</v>
      </c>
      <c r="J919" s="833" t="s">
        <v>2416</v>
      </c>
      <c r="K919" s="833" t="s">
        <v>2417</v>
      </c>
      <c r="L919" s="836">
        <v>31.65</v>
      </c>
      <c r="M919" s="836">
        <v>63.3</v>
      </c>
      <c r="N919" s="833">
        <v>2</v>
      </c>
      <c r="O919" s="837">
        <v>1</v>
      </c>
      <c r="P919" s="836">
        <v>63.3</v>
      </c>
      <c r="Q919" s="838">
        <v>1</v>
      </c>
      <c r="R919" s="833">
        <v>2</v>
      </c>
      <c r="S919" s="838">
        <v>1</v>
      </c>
      <c r="T919" s="837">
        <v>1</v>
      </c>
      <c r="U919" s="839">
        <v>1</v>
      </c>
    </row>
    <row r="920" spans="1:21" ht="14.45" customHeight="1" x14ac:dyDescent="0.2">
      <c r="A920" s="832">
        <v>50</v>
      </c>
      <c r="B920" s="833" t="s">
        <v>2196</v>
      </c>
      <c r="C920" s="833" t="s">
        <v>2202</v>
      </c>
      <c r="D920" s="834" t="s">
        <v>3340</v>
      </c>
      <c r="E920" s="835" t="s">
        <v>2207</v>
      </c>
      <c r="F920" s="833" t="s">
        <v>2197</v>
      </c>
      <c r="G920" s="833" t="s">
        <v>2899</v>
      </c>
      <c r="H920" s="833" t="s">
        <v>625</v>
      </c>
      <c r="I920" s="833" t="s">
        <v>3172</v>
      </c>
      <c r="J920" s="833" t="s">
        <v>3173</v>
      </c>
      <c r="K920" s="833" t="s">
        <v>3174</v>
      </c>
      <c r="L920" s="836">
        <v>32.25</v>
      </c>
      <c r="M920" s="836">
        <v>32.25</v>
      </c>
      <c r="N920" s="833">
        <v>1</v>
      </c>
      <c r="O920" s="837">
        <v>0.5</v>
      </c>
      <c r="P920" s="836"/>
      <c r="Q920" s="838">
        <v>0</v>
      </c>
      <c r="R920" s="833"/>
      <c r="S920" s="838">
        <v>0</v>
      </c>
      <c r="T920" s="837"/>
      <c r="U920" s="839">
        <v>0</v>
      </c>
    </row>
    <row r="921" spans="1:21" ht="14.45" customHeight="1" x14ac:dyDescent="0.2">
      <c r="A921" s="832">
        <v>50</v>
      </c>
      <c r="B921" s="833" t="s">
        <v>2196</v>
      </c>
      <c r="C921" s="833" t="s">
        <v>2202</v>
      </c>
      <c r="D921" s="834" t="s">
        <v>3340</v>
      </c>
      <c r="E921" s="835" t="s">
        <v>2207</v>
      </c>
      <c r="F921" s="833" t="s">
        <v>2197</v>
      </c>
      <c r="G921" s="833" t="s">
        <v>2422</v>
      </c>
      <c r="H921" s="833" t="s">
        <v>587</v>
      </c>
      <c r="I921" s="833" t="s">
        <v>2906</v>
      </c>
      <c r="J921" s="833" t="s">
        <v>2424</v>
      </c>
      <c r="K921" s="833" t="s">
        <v>2833</v>
      </c>
      <c r="L921" s="836">
        <v>176.32</v>
      </c>
      <c r="M921" s="836">
        <v>176.32</v>
      </c>
      <c r="N921" s="833">
        <v>1</v>
      </c>
      <c r="O921" s="837">
        <v>0.5</v>
      </c>
      <c r="P921" s="836"/>
      <c r="Q921" s="838">
        <v>0</v>
      </c>
      <c r="R921" s="833"/>
      <c r="S921" s="838">
        <v>0</v>
      </c>
      <c r="T921" s="837"/>
      <c r="U921" s="839">
        <v>0</v>
      </c>
    </row>
    <row r="922" spans="1:21" ht="14.45" customHeight="1" x14ac:dyDescent="0.2">
      <c r="A922" s="832">
        <v>50</v>
      </c>
      <c r="B922" s="833" t="s">
        <v>2196</v>
      </c>
      <c r="C922" s="833" t="s">
        <v>2202</v>
      </c>
      <c r="D922" s="834" t="s">
        <v>3340</v>
      </c>
      <c r="E922" s="835" t="s">
        <v>2207</v>
      </c>
      <c r="F922" s="833" t="s">
        <v>2197</v>
      </c>
      <c r="G922" s="833" t="s">
        <v>3242</v>
      </c>
      <c r="H922" s="833" t="s">
        <v>587</v>
      </c>
      <c r="I922" s="833" t="s">
        <v>3243</v>
      </c>
      <c r="J922" s="833" t="s">
        <v>3244</v>
      </c>
      <c r="K922" s="833" t="s">
        <v>3245</v>
      </c>
      <c r="L922" s="836">
        <v>888.77</v>
      </c>
      <c r="M922" s="836">
        <v>888.77</v>
      </c>
      <c r="N922" s="833">
        <v>1</v>
      </c>
      <c r="O922" s="837">
        <v>1</v>
      </c>
      <c r="P922" s="836"/>
      <c r="Q922" s="838">
        <v>0</v>
      </c>
      <c r="R922" s="833"/>
      <c r="S922" s="838">
        <v>0</v>
      </c>
      <c r="T922" s="837"/>
      <c r="U922" s="839">
        <v>0</v>
      </c>
    </row>
    <row r="923" spans="1:21" ht="14.45" customHeight="1" x14ac:dyDescent="0.2">
      <c r="A923" s="832">
        <v>50</v>
      </c>
      <c r="B923" s="833" t="s">
        <v>2196</v>
      </c>
      <c r="C923" s="833" t="s">
        <v>2202</v>
      </c>
      <c r="D923" s="834" t="s">
        <v>3340</v>
      </c>
      <c r="E923" s="835" t="s">
        <v>2207</v>
      </c>
      <c r="F923" s="833" t="s">
        <v>2197</v>
      </c>
      <c r="G923" s="833" t="s">
        <v>2228</v>
      </c>
      <c r="H923" s="833" t="s">
        <v>587</v>
      </c>
      <c r="I923" s="833" t="s">
        <v>3296</v>
      </c>
      <c r="J923" s="833" t="s">
        <v>964</v>
      </c>
      <c r="K923" s="833" t="s">
        <v>3297</v>
      </c>
      <c r="L923" s="836">
        <v>39.549999999999997</v>
      </c>
      <c r="M923" s="836">
        <v>39.549999999999997</v>
      </c>
      <c r="N923" s="833">
        <v>1</v>
      </c>
      <c r="O923" s="837">
        <v>0.5</v>
      </c>
      <c r="P923" s="836"/>
      <c r="Q923" s="838">
        <v>0</v>
      </c>
      <c r="R923" s="833"/>
      <c r="S923" s="838">
        <v>0</v>
      </c>
      <c r="T923" s="837"/>
      <c r="U923" s="839">
        <v>0</v>
      </c>
    </row>
    <row r="924" spans="1:21" ht="14.45" customHeight="1" x14ac:dyDescent="0.2">
      <c r="A924" s="832">
        <v>50</v>
      </c>
      <c r="B924" s="833" t="s">
        <v>2196</v>
      </c>
      <c r="C924" s="833" t="s">
        <v>2202</v>
      </c>
      <c r="D924" s="834" t="s">
        <v>3340</v>
      </c>
      <c r="E924" s="835" t="s">
        <v>2207</v>
      </c>
      <c r="F924" s="833" t="s">
        <v>2197</v>
      </c>
      <c r="G924" s="833" t="s">
        <v>2435</v>
      </c>
      <c r="H924" s="833" t="s">
        <v>587</v>
      </c>
      <c r="I924" s="833" t="s">
        <v>3298</v>
      </c>
      <c r="J924" s="833" t="s">
        <v>2683</v>
      </c>
      <c r="K924" s="833" t="s">
        <v>2772</v>
      </c>
      <c r="L924" s="836">
        <v>43.21</v>
      </c>
      <c r="M924" s="836">
        <v>43.21</v>
      </c>
      <c r="N924" s="833">
        <v>1</v>
      </c>
      <c r="O924" s="837">
        <v>0.5</v>
      </c>
      <c r="P924" s="836"/>
      <c r="Q924" s="838">
        <v>0</v>
      </c>
      <c r="R924" s="833"/>
      <c r="S924" s="838">
        <v>0</v>
      </c>
      <c r="T924" s="837"/>
      <c r="U924" s="839">
        <v>0</v>
      </c>
    </row>
    <row r="925" spans="1:21" ht="14.45" customHeight="1" x14ac:dyDescent="0.2">
      <c r="A925" s="832">
        <v>50</v>
      </c>
      <c r="B925" s="833" t="s">
        <v>2196</v>
      </c>
      <c r="C925" s="833" t="s">
        <v>2202</v>
      </c>
      <c r="D925" s="834" t="s">
        <v>3340</v>
      </c>
      <c r="E925" s="835" t="s">
        <v>2207</v>
      </c>
      <c r="F925" s="833" t="s">
        <v>2197</v>
      </c>
      <c r="G925" s="833" t="s">
        <v>2440</v>
      </c>
      <c r="H925" s="833" t="s">
        <v>625</v>
      </c>
      <c r="I925" s="833" t="s">
        <v>2688</v>
      </c>
      <c r="J925" s="833" t="s">
        <v>689</v>
      </c>
      <c r="K925" s="833" t="s">
        <v>2689</v>
      </c>
      <c r="L925" s="836">
        <v>10.65</v>
      </c>
      <c r="M925" s="836">
        <v>21.3</v>
      </c>
      <c r="N925" s="833">
        <v>2</v>
      </c>
      <c r="O925" s="837">
        <v>1</v>
      </c>
      <c r="P925" s="836">
        <v>10.65</v>
      </c>
      <c r="Q925" s="838">
        <v>0.5</v>
      </c>
      <c r="R925" s="833">
        <v>1</v>
      </c>
      <c r="S925" s="838">
        <v>0.5</v>
      </c>
      <c r="T925" s="837">
        <v>0.5</v>
      </c>
      <c r="U925" s="839">
        <v>0.5</v>
      </c>
    </row>
    <row r="926" spans="1:21" ht="14.45" customHeight="1" x14ac:dyDescent="0.2">
      <c r="A926" s="832">
        <v>50</v>
      </c>
      <c r="B926" s="833" t="s">
        <v>2196</v>
      </c>
      <c r="C926" s="833" t="s">
        <v>2202</v>
      </c>
      <c r="D926" s="834" t="s">
        <v>3340</v>
      </c>
      <c r="E926" s="835" t="s">
        <v>2207</v>
      </c>
      <c r="F926" s="833" t="s">
        <v>2197</v>
      </c>
      <c r="G926" s="833" t="s">
        <v>2440</v>
      </c>
      <c r="H926" s="833" t="s">
        <v>625</v>
      </c>
      <c r="I926" s="833" t="s">
        <v>2690</v>
      </c>
      <c r="J926" s="833" t="s">
        <v>689</v>
      </c>
      <c r="K926" s="833" t="s">
        <v>1812</v>
      </c>
      <c r="L926" s="836">
        <v>35.11</v>
      </c>
      <c r="M926" s="836">
        <v>35.11</v>
      </c>
      <c r="N926" s="833">
        <v>1</v>
      </c>
      <c r="O926" s="837">
        <v>1</v>
      </c>
      <c r="P926" s="836"/>
      <c r="Q926" s="838">
        <v>0</v>
      </c>
      <c r="R926" s="833"/>
      <c r="S926" s="838">
        <v>0</v>
      </c>
      <c r="T926" s="837"/>
      <c r="U926" s="839">
        <v>0</v>
      </c>
    </row>
    <row r="927" spans="1:21" ht="14.45" customHeight="1" x14ac:dyDescent="0.2">
      <c r="A927" s="832">
        <v>50</v>
      </c>
      <c r="B927" s="833" t="s">
        <v>2196</v>
      </c>
      <c r="C927" s="833" t="s">
        <v>2202</v>
      </c>
      <c r="D927" s="834" t="s">
        <v>3340</v>
      </c>
      <c r="E927" s="835" t="s">
        <v>2207</v>
      </c>
      <c r="F927" s="833" t="s">
        <v>2197</v>
      </c>
      <c r="G927" s="833" t="s">
        <v>2440</v>
      </c>
      <c r="H927" s="833" t="s">
        <v>625</v>
      </c>
      <c r="I927" s="833" t="s">
        <v>2441</v>
      </c>
      <c r="J927" s="833" t="s">
        <v>689</v>
      </c>
      <c r="K927" s="833" t="s">
        <v>691</v>
      </c>
      <c r="L927" s="836">
        <v>17.559999999999999</v>
      </c>
      <c r="M927" s="836">
        <v>35.119999999999997</v>
      </c>
      <c r="N927" s="833">
        <v>2</v>
      </c>
      <c r="O927" s="837">
        <v>1</v>
      </c>
      <c r="P927" s="836">
        <v>17.559999999999999</v>
      </c>
      <c r="Q927" s="838">
        <v>0.5</v>
      </c>
      <c r="R927" s="833">
        <v>1</v>
      </c>
      <c r="S927" s="838">
        <v>0.5</v>
      </c>
      <c r="T927" s="837">
        <v>0.5</v>
      </c>
      <c r="U927" s="839">
        <v>0.5</v>
      </c>
    </row>
    <row r="928" spans="1:21" ht="14.45" customHeight="1" x14ac:dyDescent="0.2">
      <c r="A928" s="832">
        <v>50</v>
      </c>
      <c r="B928" s="833" t="s">
        <v>2196</v>
      </c>
      <c r="C928" s="833" t="s">
        <v>2202</v>
      </c>
      <c r="D928" s="834" t="s">
        <v>3340</v>
      </c>
      <c r="E928" s="835" t="s">
        <v>2207</v>
      </c>
      <c r="F928" s="833" t="s">
        <v>2197</v>
      </c>
      <c r="G928" s="833" t="s">
        <v>2256</v>
      </c>
      <c r="H928" s="833" t="s">
        <v>625</v>
      </c>
      <c r="I928" s="833" t="s">
        <v>1758</v>
      </c>
      <c r="J928" s="833" t="s">
        <v>848</v>
      </c>
      <c r="K928" s="833" t="s">
        <v>1759</v>
      </c>
      <c r="L928" s="836">
        <v>1385.62</v>
      </c>
      <c r="M928" s="836">
        <v>1385.62</v>
      </c>
      <c r="N928" s="833">
        <v>1</v>
      </c>
      <c r="O928" s="837">
        <v>0.5</v>
      </c>
      <c r="P928" s="836"/>
      <c r="Q928" s="838">
        <v>0</v>
      </c>
      <c r="R928" s="833"/>
      <c r="S928" s="838">
        <v>0</v>
      </c>
      <c r="T928" s="837"/>
      <c r="U928" s="839">
        <v>0</v>
      </c>
    </row>
    <row r="929" spans="1:21" ht="14.45" customHeight="1" x14ac:dyDescent="0.2">
      <c r="A929" s="832">
        <v>50</v>
      </c>
      <c r="B929" s="833" t="s">
        <v>2196</v>
      </c>
      <c r="C929" s="833" t="s">
        <v>2202</v>
      </c>
      <c r="D929" s="834" t="s">
        <v>3340</v>
      </c>
      <c r="E929" s="835" t="s">
        <v>2207</v>
      </c>
      <c r="F929" s="833" t="s">
        <v>2197</v>
      </c>
      <c r="G929" s="833" t="s">
        <v>2256</v>
      </c>
      <c r="H929" s="833" t="s">
        <v>625</v>
      </c>
      <c r="I929" s="833" t="s">
        <v>1766</v>
      </c>
      <c r="J929" s="833" t="s">
        <v>842</v>
      </c>
      <c r="K929" s="833" t="s">
        <v>1767</v>
      </c>
      <c r="L929" s="836">
        <v>736.33</v>
      </c>
      <c r="M929" s="836">
        <v>1472.66</v>
      </c>
      <c r="N929" s="833">
        <v>2</v>
      </c>
      <c r="O929" s="837">
        <v>1.5</v>
      </c>
      <c r="P929" s="836"/>
      <c r="Q929" s="838">
        <v>0</v>
      </c>
      <c r="R929" s="833"/>
      <c r="S929" s="838">
        <v>0</v>
      </c>
      <c r="T929" s="837"/>
      <c r="U929" s="839">
        <v>0</v>
      </c>
    </row>
    <row r="930" spans="1:21" ht="14.45" customHeight="1" x14ac:dyDescent="0.2">
      <c r="A930" s="832">
        <v>50</v>
      </c>
      <c r="B930" s="833" t="s">
        <v>2196</v>
      </c>
      <c r="C930" s="833" t="s">
        <v>2202</v>
      </c>
      <c r="D930" s="834" t="s">
        <v>3340</v>
      </c>
      <c r="E930" s="835" t="s">
        <v>2207</v>
      </c>
      <c r="F930" s="833" t="s">
        <v>2197</v>
      </c>
      <c r="G930" s="833" t="s">
        <v>2256</v>
      </c>
      <c r="H930" s="833" t="s">
        <v>625</v>
      </c>
      <c r="I930" s="833" t="s">
        <v>1762</v>
      </c>
      <c r="J930" s="833" t="s">
        <v>842</v>
      </c>
      <c r="K930" s="833" t="s">
        <v>1763</v>
      </c>
      <c r="L930" s="836">
        <v>923.74</v>
      </c>
      <c r="M930" s="836">
        <v>2771.2200000000003</v>
      </c>
      <c r="N930" s="833">
        <v>3</v>
      </c>
      <c r="O930" s="837">
        <v>2.5</v>
      </c>
      <c r="P930" s="836"/>
      <c r="Q930" s="838">
        <v>0</v>
      </c>
      <c r="R930" s="833"/>
      <c r="S930" s="838">
        <v>0</v>
      </c>
      <c r="T930" s="837"/>
      <c r="U930" s="839">
        <v>0</v>
      </c>
    </row>
    <row r="931" spans="1:21" ht="14.45" customHeight="1" x14ac:dyDescent="0.2">
      <c r="A931" s="832">
        <v>50</v>
      </c>
      <c r="B931" s="833" t="s">
        <v>2196</v>
      </c>
      <c r="C931" s="833" t="s">
        <v>2202</v>
      </c>
      <c r="D931" s="834" t="s">
        <v>3340</v>
      </c>
      <c r="E931" s="835" t="s">
        <v>2207</v>
      </c>
      <c r="F931" s="833" t="s">
        <v>2197</v>
      </c>
      <c r="G931" s="833" t="s">
        <v>3299</v>
      </c>
      <c r="H931" s="833" t="s">
        <v>587</v>
      </c>
      <c r="I931" s="833" t="s">
        <v>3300</v>
      </c>
      <c r="J931" s="833" t="s">
        <v>3301</v>
      </c>
      <c r="K931" s="833" t="s">
        <v>3302</v>
      </c>
      <c r="L931" s="836">
        <v>78.33</v>
      </c>
      <c r="M931" s="836">
        <v>78.33</v>
      </c>
      <c r="N931" s="833">
        <v>1</v>
      </c>
      <c r="O931" s="837">
        <v>1</v>
      </c>
      <c r="P931" s="836"/>
      <c r="Q931" s="838">
        <v>0</v>
      </c>
      <c r="R931" s="833"/>
      <c r="S931" s="838">
        <v>0</v>
      </c>
      <c r="T931" s="837"/>
      <c r="U931" s="839">
        <v>0</v>
      </c>
    </row>
    <row r="932" spans="1:21" ht="14.45" customHeight="1" x14ac:dyDescent="0.2">
      <c r="A932" s="832">
        <v>50</v>
      </c>
      <c r="B932" s="833" t="s">
        <v>2196</v>
      </c>
      <c r="C932" s="833" t="s">
        <v>2202</v>
      </c>
      <c r="D932" s="834" t="s">
        <v>3340</v>
      </c>
      <c r="E932" s="835" t="s">
        <v>2207</v>
      </c>
      <c r="F932" s="833" t="s">
        <v>2197</v>
      </c>
      <c r="G932" s="833" t="s">
        <v>2456</v>
      </c>
      <c r="H932" s="833" t="s">
        <v>587</v>
      </c>
      <c r="I932" s="833" t="s">
        <v>2457</v>
      </c>
      <c r="J932" s="833" t="s">
        <v>871</v>
      </c>
      <c r="K932" s="833" t="s">
        <v>2458</v>
      </c>
      <c r="L932" s="836">
        <v>103.67</v>
      </c>
      <c r="M932" s="836">
        <v>103.67</v>
      </c>
      <c r="N932" s="833">
        <v>1</v>
      </c>
      <c r="O932" s="837">
        <v>0.5</v>
      </c>
      <c r="P932" s="836"/>
      <c r="Q932" s="838">
        <v>0</v>
      </c>
      <c r="R932" s="833"/>
      <c r="S932" s="838">
        <v>0</v>
      </c>
      <c r="T932" s="837"/>
      <c r="U932" s="839">
        <v>0</v>
      </c>
    </row>
    <row r="933" spans="1:21" ht="14.45" customHeight="1" x14ac:dyDescent="0.2">
      <c r="A933" s="832">
        <v>50</v>
      </c>
      <c r="B933" s="833" t="s">
        <v>2196</v>
      </c>
      <c r="C933" s="833" t="s">
        <v>2202</v>
      </c>
      <c r="D933" s="834" t="s">
        <v>3340</v>
      </c>
      <c r="E933" s="835" t="s">
        <v>2207</v>
      </c>
      <c r="F933" s="833" t="s">
        <v>2197</v>
      </c>
      <c r="G933" s="833" t="s">
        <v>2236</v>
      </c>
      <c r="H933" s="833" t="s">
        <v>625</v>
      </c>
      <c r="I933" s="833" t="s">
        <v>1719</v>
      </c>
      <c r="J933" s="833" t="s">
        <v>1715</v>
      </c>
      <c r="K933" s="833" t="s">
        <v>1720</v>
      </c>
      <c r="L933" s="836">
        <v>32.25</v>
      </c>
      <c r="M933" s="836">
        <v>64.5</v>
      </c>
      <c r="N933" s="833">
        <v>2</v>
      </c>
      <c r="O933" s="837">
        <v>1.5</v>
      </c>
      <c r="P933" s="836">
        <v>32.25</v>
      </c>
      <c r="Q933" s="838">
        <v>0.5</v>
      </c>
      <c r="R933" s="833">
        <v>1</v>
      </c>
      <c r="S933" s="838">
        <v>0.5</v>
      </c>
      <c r="T933" s="837">
        <v>1</v>
      </c>
      <c r="U933" s="839">
        <v>0.66666666666666663</v>
      </c>
    </row>
    <row r="934" spans="1:21" ht="14.45" customHeight="1" x14ac:dyDescent="0.2">
      <c r="A934" s="832">
        <v>50</v>
      </c>
      <c r="B934" s="833" t="s">
        <v>2196</v>
      </c>
      <c r="C934" s="833" t="s">
        <v>2202</v>
      </c>
      <c r="D934" s="834" t="s">
        <v>3340</v>
      </c>
      <c r="E934" s="835" t="s">
        <v>2207</v>
      </c>
      <c r="F934" s="833" t="s">
        <v>2197</v>
      </c>
      <c r="G934" s="833" t="s">
        <v>2236</v>
      </c>
      <c r="H934" s="833" t="s">
        <v>625</v>
      </c>
      <c r="I934" s="833" t="s">
        <v>1721</v>
      </c>
      <c r="J934" s="833" t="s">
        <v>1715</v>
      </c>
      <c r="K934" s="833" t="s">
        <v>1722</v>
      </c>
      <c r="L934" s="836">
        <v>115.18</v>
      </c>
      <c r="M934" s="836">
        <v>115.18</v>
      </c>
      <c r="N934" s="833">
        <v>1</v>
      </c>
      <c r="O934" s="837">
        <v>0.5</v>
      </c>
      <c r="P934" s="836"/>
      <c r="Q934" s="838">
        <v>0</v>
      </c>
      <c r="R934" s="833"/>
      <c r="S934" s="838">
        <v>0</v>
      </c>
      <c r="T934" s="837"/>
      <c r="U934" s="839">
        <v>0</v>
      </c>
    </row>
    <row r="935" spans="1:21" ht="14.45" customHeight="1" x14ac:dyDescent="0.2">
      <c r="A935" s="832">
        <v>50</v>
      </c>
      <c r="B935" s="833" t="s">
        <v>2196</v>
      </c>
      <c r="C935" s="833" t="s">
        <v>2202</v>
      </c>
      <c r="D935" s="834" t="s">
        <v>3340</v>
      </c>
      <c r="E935" s="835" t="s">
        <v>2207</v>
      </c>
      <c r="F935" s="833" t="s">
        <v>2197</v>
      </c>
      <c r="G935" s="833" t="s">
        <v>2242</v>
      </c>
      <c r="H935" s="833" t="s">
        <v>625</v>
      </c>
      <c r="I935" s="833" t="s">
        <v>2243</v>
      </c>
      <c r="J935" s="833" t="s">
        <v>1044</v>
      </c>
      <c r="K935" s="833" t="s">
        <v>1330</v>
      </c>
      <c r="L935" s="836">
        <v>47.7</v>
      </c>
      <c r="M935" s="836">
        <v>95.4</v>
      </c>
      <c r="N935" s="833">
        <v>2</v>
      </c>
      <c r="O935" s="837">
        <v>1</v>
      </c>
      <c r="P935" s="836">
        <v>47.7</v>
      </c>
      <c r="Q935" s="838">
        <v>0.5</v>
      </c>
      <c r="R935" s="833">
        <v>1</v>
      </c>
      <c r="S935" s="838">
        <v>0.5</v>
      </c>
      <c r="T935" s="837">
        <v>0.5</v>
      </c>
      <c r="U935" s="839">
        <v>0.5</v>
      </c>
    </row>
    <row r="936" spans="1:21" ht="14.45" customHeight="1" x14ac:dyDescent="0.2">
      <c r="A936" s="832">
        <v>50</v>
      </c>
      <c r="B936" s="833" t="s">
        <v>2196</v>
      </c>
      <c r="C936" s="833" t="s">
        <v>2202</v>
      </c>
      <c r="D936" s="834" t="s">
        <v>3340</v>
      </c>
      <c r="E936" s="835" t="s">
        <v>2207</v>
      </c>
      <c r="F936" s="833" t="s">
        <v>2197</v>
      </c>
      <c r="G936" s="833" t="s">
        <v>2242</v>
      </c>
      <c r="H936" s="833" t="s">
        <v>587</v>
      </c>
      <c r="I936" s="833" t="s">
        <v>3303</v>
      </c>
      <c r="J936" s="833" t="s">
        <v>1044</v>
      </c>
      <c r="K936" s="833" t="s">
        <v>3304</v>
      </c>
      <c r="L936" s="836">
        <v>47.7</v>
      </c>
      <c r="M936" s="836">
        <v>47.7</v>
      </c>
      <c r="N936" s="833">
        <v>1</v>
      </c>
      <c r="O936" s="837">
        <v>0.5</v>
      </c>
      <c r="P936" s="836"/>
      <c r="Q936" s="838">
        <v>0</v>
      </c>
      <c r="R936" s="833"/>
      <c r="S936" s="838">
        <v>0</v>
      </c>
      <c r="T936" s="837"/>
      <c r="U936" s="839">
        <v>0</v>
      </c>
    </row>
    <row r="937" spans="1:21" ht="14.45" customHeight="1" x14ac:dyDescent="0.2">
      <c r="A937" s="832">
        <v>50</v>
      </c>
      <c r="B937" s="833" t="s">
        <v>2196</v>
      </c>
      <c r="C937" s="833" t="s">
        <v>2202</v>
      </c>
      <c r="D937" s="834" t="s">
        <v>3340</v>
      </c>
      <c r="E937" s="835" t="s">
        <v>2207</v>
      </c>
      <c r="F937" s="833" t="s">
        <v>2197</v>
      </c>
      <c r="G937" s="833" t="s">
        <v>2242</v>
      </c>
      <c r="H937" s="833" t="s">
        <v>587</v>
      </c>
      <c r="I937" s="833" t="s">
        <v>3305</v>
      </c>
      <c r="J937" s="833" t="s">
        <v>1047</v>
      </c>
      <c r="K937" s="833" t="s">
        <v>3306</v>
      </c>
      <c r="L937" s="836">
        <v>95.39</v>
      </c>
      <c r="M937" s="836">
        <v>95.39</v>
      </c>
      <c r="N937" s="833">
        <v>1</v>
      </c>
      <c r="O937" s="837">
        <v>0.5</v>
      </c>
      <c r="P937" s="836"/>
      <c r="Q937" s="838">
        <v>0</v>
      </c>
      <c r="R937" s="833"/>
      <c r="S937" s="838">
        <v>0</v>
      </c>
      <c r="T937" s="837"/>
      <c r="U937" s="839">
        <v>0</v>
      </c>
    </row>
    <row r="938" spans="1:21" ht="14.45" customHeight="1" x14ac:dyDescent="0.2">
      <c r="A938" s="832">
        <v>50</v>
      </c>
      <c r="B938" s="833" t="s">
        <v>2196</v>
      </c>
      <c r="C938" s="833" t="s">
        <v>2202</v>
      </c>
      <c r="D938" s="834" t="s">
        <v>3340</v>
      </c>
      <c r="E938" s="835" t="s">
        <v>2207</v>
      </c>
      <c r="F938" s="833" t="s">
        <v>2197</v>
      </c>
      <c r="G938" s="833" t="s">
        <v>2234</v>
      </c>
      <c r="H938" s="833" t="s">
        <v>625</v>
      </c>
      <c r="I938" s="833" t="s">
        <v>1851</v>
      </c>
      <c r="J938" s="833" t="s">
        <v>1852</v>
      </c>
      <c r="K938" s="833" t="s">
        <v>1853</v>
      </c>
      <c r="L938" s="836">
        <v>10.34</v>
      </c>
      <c r="M938" s="836">
        <v>31.02</v>
      </c>
      <c r="N938" s="833">
        <v>3</v>
      </c>
      <c r="O938" s="837">
        <v>1.5</v>
      </c>
      <c r="P938" s="836">
        <v>10.34</v>
      </c>
      <c r="Q938" s="838">
        <v>0.33333333333333331</v>
      </c>
      <c r="R938" s="833">
        <v>1</v>
      </c>
      <c r="S938" s="838">
        <v>0.33333333333333331</v>
      </c>
      <c r="T938" s="837">
        <v>1</v>
      </c>
      <c r="U938" s="839">
        <v>0.66666666666666663</v>
      </c>
    </row>
    <row r="939" spans="1:21" ht="14.45" customHeight="1" x14ac:dyDescent="0.2">
      <c r="A939" s="832">
        <v>50</v>
      </c>
      <c r="B939" s="833" t="s">
        <v>2196</v>
      </c>
      <c r="C939" s="833" t="s">
        <v>2202</v>
      </c>
      <c r="D939" s="834" t="s">
        <v>3340</v>
      </c>
      <c r="E939" s="835" t="s">
        <v>2207</v>
      </c>
      <c r="F939" s="833" t="s">
        <v>2197</v>
      </c>
      <c r="G939" s="833" t="s">
        <v>2234</v>
      </c>
      <c r="H939" s="833" t="s">
        <v>625</v>
      </c>
      <c r="I939" s="833" t="s">
        <v>1854</v>
      </c>
      <c r="J939" s="833" t="s">
        <v>1852</v>
      </c>
      <c r="K939" s="833" t="s">
        <v>1855</v>
      </c>
      <c r="L939" s="836">
        <v>15.9</v>
      </c>
      <c r="M939" s="836">
        <v>63.6</v>
      </c>
      <c r="N939" s="833">
        <v>4</v>
      </c>
      <c r="O939" s="837">
        <v>2</v>
      </c>
      <c r="P939" s="836">
        <v>47.7</v>
      </c>
      <c r="Q939" s="838">
        <v>0.75</v>
      </c>
      <c r="R939" s="833">
        <v>3</v>
      </c>
      <c r="S939" s="838">
        <v>0.75</v>
      </c>
      <c r="T939" s="837">
        <v>1.5</v>
      </c>
      <c r="U939" s="839">
        <v>0.75</v>
      </c>
    </row>
    <row r="940" spans="1:21" ht="14.45" customHeight="1" x14ac:dyDescent="0.2">
      <c r="A940" s="832">
        <v>50</v>
      </c>
      <c r="B940" s="833" t="s">
        <v>2196</v>
      </c>
      <c r="C940" s="833" t="s">
        <v>2202</v>
      </c>
      <c r="D940" s="834" t="s">
        <v>3340</v>
      </c>
      <c r="E940" s="835" t="s">
        <v>2207</v>
      </c>
      <c r="F940" s="833" t="s">
        <v>2197</v>
      </c>
      <c r="G940" s="833" t="s">
        <v>2234</v>
      </c>
      <c r="H940" s="833" t="s">
        <v>625</v>
      </c>
      <c r="I940" s="833" t="s">
        <v>1856</v>
      </c>
      <c r="J940" s="833" t="s">
        <v>1852</v>
      </c>
      <c r="K940" s="833" t="s">
        <v>1857</v>
      </c>
      <c r="L940" s="836">
        <v>47.7</v>
      </c>
      <c r="M940" s="836">
        <v>238.50000000000003</v>
      </c>
      <c r="N940" s="833">
        <v>5</v>
      </c>
      <c r="O940" s="837">
        <v>2.5</v>
      </c>
      <c r="P940" s="836">
        <v>143.10000000000002</v>
      </c>
      <c r="Q940" s="838">
        <v>0.6</v>
      </c>
      <c r="R940" s="833">
        <v>3</v>
      </c>
      <c r="S940" s="838">
        <v>0.6</v>
      </c>
      <c r="T940" s="837">
        <v>1.5</v>
      </c>
      <c r="U940" s="839">
        <v>0.6</v>
      </c>
    </row>
    <row r="941" spans="1:21" ht="14.45" customHeight="1" x14ac:dyDescent="0.2">
      <c r="A941" s="832">
        <v>50</v>
      </c>
      <c r="B941" s="833" t="s">
        <v>2196</v>
      </c>
      <c r="C941" s="833" t="s">
        <v>2202</v>
      </c>
      <c r="D941" s="834" t="s">
        <v>3340</v>
      </c>
      <c r="E941" s="835" t="s">
        <v>2207</v>
      </c>
      <c r="F941" s="833" t="s">
        <v>2197</v>
      </c>
      <c r="G941" s="833" t="s">
        <v>2492</v>
      </c>
      <c r="H941" s="833" t="s">
        <v>587</v>
      </c>
      <c r="I941" s="833" t="s">
        <v>2723</v>
      </c>
      <c r="J941" s="833" t="s">
        <v>2722</v>
      </c>
      <c r="K941" s="833" t="s">
        <v>2239</v>
      </c>
      <c r="L941" s="836">
        <v>220.53</v>
      </c>
      <c r="M941" s="836">
        <v>220.53</v>
      </c>
      <c r="N941" s="833">
        <v>1</v>
      </c>
      <c r="O941" s="837">
        <v>0.5</v>
      </c>
      <c r="P941" s="836">
        <v>220.53</v>
      </c>
      <c r="Q941" s="838">
        <v>1</v>
      </c>
      <c r="R941" s="833">
        <v>1</v>
      </c>
      <c r="S941" s="838">
        <v>1</v>
      </c>
      <c r="T941" s="837">
        <v>0.5</v>
      </c>
      <c r="U941" s="839">
        <v>1</v>
      </c>
    </row>
    <row r="942" spans="1:21" ht="14.45" customHeight="1" x14ac:dyDescent="0.2">
      <c r="A942" s="832">
        <v>50</v>
      </c>
      <c r="B942" s="833" t="s">
        <v>2196</v>
      </c>
      <c r="C942" s="833" t="s">
        <v>2202</v>
      </c>
      <c r="D942" s="834" t="s">
        <v>3340</v>
      </c>
      <c r="E942" s="835" t="s">
        <v>2207</v>
      </c>
      <c r="F942" s="833" t="s">
        <v>2197</v>
      </c>
      <c r="G942" s="833" t="s">
        <v>2492</v>
      </c>
      <c r="H942" s="833" t="s">
        <v>625</v>
      </c>
      <c r="I942" s="833" t="s">
        <v>2493</v>
      </c>
      <c r="J942" s="833" t="s">
        <v>1902</v>
      </c>
      <c r="K942" s="833" t="s">
        <v>2239</v>
      </c>
      <c r="L942" s="836">
        <v>220.53</v>
      </c>
      <c r="M942" s="836">
        <v>441.06</v>
      </c>
      <c r="N942" s="833">
        <v>2</v>
      </c>
      <c r="O942" s="837">
        <v>1</v>
      </c>
      <c r="P942" s="836"/>
      <c r="Q942" s="838">
        <v>0</v>
      </c>
      <c r="R942" s="833"/>
      <c r="S942" s="838">
        <v>0</v>
      </c>
      <c r="T942" s="837"/>
      <c r="U942" s="839">
        <v>0</v>
      </c>
    </row>
    <row r="943" spans="1:21" ht="14.45" customHeight="1" x14ac:dyDescent="0.2">
      <c r="A943" s="832">
        <v>50</v>
      </c>
      <c r="B943" s="833" t="s">
        <v>2196</v>
      </c>
      <c r="C943" s="833" t="s">
        <v>2202</v>
      </c>
      <c r="D943" s="834" t="s">
        <v>3340</v>
      </c>
      <c r="E943" s="835" t="s">
        <v>2207</v>
      </c>
      <c r="F943" s="833" t="s">
        <v>2197</v>
      </c>
      <c r="G943" s="833" t="s">
        <v>2293</v>
      </c>
      <c r="H943" s="833" t="s">
        <v>587</v>
      </c>
      <c r="I943" s="833" t="s">
        <v>2294</v>
      </c>
      <c r="J943" s="833" t="s">
        <v>1083</v>
      </c>
      <c r="K943" s="833" t="s">
        <v>2295</v>
      </c>
      <c r="L943" s="836">
        <v>128.69999999999999</v>
      </c>
      <c r="M943" s="836">
        <v>1029.5999999999999</v>
      </c>
      <c r="N943" s="833">
        <v>8</v>
      </c>
      <c r="O943" s="837">
        <v>4.5</v>
      </c>
      <c r="P943" s="836">
        <v>643.5</v>
      </c>
      <c r="Q943" s="838">
        <v>0.625</v>
      </c>
      <c r="R943" s="833">
        <v>5</v>
      </c>
      <c r="S943" s="838">
        <v>0.625</v>
      </c>
      <c r="T943" s="837">
        <v>3</v>
      </c>
      <c r="U943" s="839">
        <v>0.66666666666666663</v>
      </c>
    </row>
    <row r="944" spans="1:21" ht="14.45" customHeight="1" x14ac:dyDescent="0.2">
      <c r="A944" s="832">
        <v>50</v>
      </c>
      <c r="B944" s="833" t="s">
        <v>2196</v>
      </c>
      <c r="C944" s="833" t="s">
        <v>2202</v>
      </c>
      <c r="D944" s="834" t="s">
        <v>3340</v>
      </c>
      <c r="E944" s="835" t="s">
        <v>2207</v>
      </c>
      <c r="F944" s="833" t="s">
        <v>2197</v>
      </c>
      <c r="G944" s="833" t="s">
        <v>2244</v>
      </c>
      <c r="H944" s="833" t="s">
        <v>587</v>
      </c>
      <c r="I944" s="833" t="s">
        <v>2245</v>
      </c>
      <c r="J944" s="833" t="s">
        <v>1154</v>
      </c>
      <c r="K944" s="833" t="s">
        <v>2246</v>
      </c>
      <c r="L944" s="836">
        <v>42.08</v>
      </c>
      <c r="M944" s="836">
        <v>210.39999999999998</v>
      </c>
      <c r="N944" s="833">
        <v>5</v>
      </c>
      <c r="O944" s="837">
        <v>2.5</v>
      </c>
      <c r="P944" s="836">
        <v>42.08</v>
      </c>
      <c r="Q944" s="838">
        <v>0.2</v>
      </c>
      <c r="R944" s="833">
        <v>1</v>
      </c>
      <c r="S944" s="838">
        <v>0.2</v>
      </c>
      <c r="T944" s="837">
        <v>0.5</v>
      </c>
      <c r="U944" s="839">
        <v>0.2</v>
      </c>
    </row>
    <row r="945" spans="1:21" ht="14.45" customHeight="1" x14ac:dyDescent="0.2">
      <c r="A945" s="832">
        <v>50</v>
      </c>
      <c r="B945" s="833" t="s">
        <v>2196</v>
      </c>
      <c r="C945" s="833" t="s">
        <v>2202</v>
      </c>
      <c r="D945" s="834" t="s">
        <v>3340</v>
      </c>
      <c r="E945" s="835" t="s">
        <v>2207</v>
      </c>
      <c r="F945" s="833" t="s">
        <v>2197</v>
      </c>
      <c r="G945" s="833" t="s">
        <v>2259</v>
      </c>
      <c r="H945" s="833" t="s">
        <v>587</v>
      </c>
      <c r="I945" s="833" t="s">
        <v>2260</v>
      </c>
      <c r="J945" s="833" t="s">
        <v>1328</v>
      </c>
      <c r="K945" s="833" t="s">
        <v>2261</v>
      </c>
      <c r="L945" s="836">
        <v>42.54</v>
      </c>
      <c r="M945" s="836">
        <v>42.54</v>
      </c>
      <c r="N945" s="833">
        <v>1</v>
      </c>
      <c r="O945" s="837">
        <v>0.5</v>
      </c>
      <c r="P945" s="836"/>
      <c r="Q945" s="838">
        <v>0</v>
      </c>
      <c r="R945" s="833"/>
      <c r="S945" s="838">
        <v>0</v>
      </c>
      <c r="T945" s="837"/>
      <c r="U945" s="839">
        <v>0</v>
      </c>
    </row>
    <row r="946" spans="1:21" ht="14.45" customHeight="1" x14ac:dyDescent="0.2">
      <c r="A946" s="832">
        <v>50</v>
      </c>
      <c r="B946" s="833" t="s">
        <v>2196</v>
      </c>
      <c r="C946" s="833" t="s">
        <v>2202</v>
      </c>
      <c r="D946" s="834" t="s">
        <v>3340</v>
      </c>
      <c r="E946" s="835" t="s">
        <v>2207</v>
      </c>
      <c r="F946" s="833" t="s">
        <v>2197</v>
      </c>
      <c r="G946" s="833" t="s">
        <v>2259</v>
      </c>
      <c r="H946" s="833" t="s">
        <v>587</v>
      </c>
      <c r="I946" s="833" t="s">
        <v>3307</v>
      </c>
      <c r="J946" s="833" t="s">
        <v>3308</v>
      </c>
      <c r="K946" s="833" t="s">
        <v>3309</v>
      </c>
      <c r="L946" s="836">
        <v>33.44</v>
      </c>
      <c r="M946" s="836">
        <v>33.44</v>
      </c>
      <c r="N946" s="833">
        <v>1</v>
      </c>
      <c r="O946" s="837">
        <v>0.5</v>
      </c>
      <c r="P946" s="836">
        <v>33.44</v>
      </c>
      <c r="Q946" s="838">
        <v>1</v>
      </c>
      <c r="R946" s="833">
        <v>1</v>
      </c>
      <c r="S946" s="838">
        <v>1</v>
      </c>
      <c r="T946" s="837">
        <v>0.5</v>
      </c>
      <c r="U946" s="839">
        <v>1</v>
      </c>
    </row>
    <row r="947" spans="1:21" ht="14.45" customHeight="1" x14ac:dyDescent="0.2">
      <c r="A947" s="832">
        <v>50</v>
      </c>
      <c r="B947" s="833" t="s">
        <v>2196</v>
      </c>
      <c r="C947" s="833" t="s">
        <v>2202</v>
      </c>
      <c r="D947" s="834" t="s">
        <v>3340</v>
      </c>
      <c r="E947" s="835" t="s">
        <v>2207</v>
      </c>
      <c r="F947" s="833" t="s">
        <v>2197</v>
      </c>
      <c r="G947" s="833" t="s">
        <v>2498</v>
      </c>
      <c r="H947" s="833" t="s">
        <v>587</v>
      </c>
      <c r="I947" s="833" t="s">
        <v>3017</v>
      </c>
      <c r="J947" s="833" t="s">
        <v>2500</v>
      </c>
      <c r="K947" s="833" t="s">
        <v>3018</v>
      </c>
      <c r="L947" s="836">
        <v>118.65</v>
      </c>
      <c r="M947" s="836">
        <v>118.65</v>
      </c>
      <c r="N947" s="833">
        <v>1</v>
      </c>
      <c r="O947" s="837">
        <v>1</v>
      </c>
      <c r="P947" s="836"/>
      <c r="Q947" s="838">
        <v>0</v>
      </c>
      <c r="R947" s="833"/>
      <c r="S947" s="838">
        <v>0</v>
      </c>
      <c r="T947" s="837"/>
      <c r="U947" s="839">
        <v>0</v>
      </c>
    </row>
    <row r="948" spans="1:21" ht="14.45" customHeight="1" x14ac:dyDescent="0.2">
      <c r="A948" s="832">
        <v>50</v>
      </c>
      <c r="B948" s="833" t="s">
        <v>2196</v>
      </c>
      <c r="C948" s="833" t="s">
        <v>2202</v>
      </c>
      <c r="D948" s="834" t="s">
        <v>3340</v>
      </c>
      <c r="E948" s="835" t="s">
        <v>2207</v>
      </c>
      <c r="F948" s="833" t="s">
        <v>2197</v>
      </c>
      <c r="G948" s="833" t="s">
        <v>2498</v>
      </c>
      <c r="H948" s="833" t="s">
        <v>587</v>
      </c>
      <c r="I948" s="833" t="s">
        <v>2740</v>
      </c>
      <c r="J948" s="833" t="s">
        <v>2741</v>
      </c>
      <c r="K948" s="833" t="s">
        <v>2597</v>
      </c>
      <c r="L948" s="836">
        <v>73.83</v>
      </c>
      <c r="M948" s="836">
        <v>73.83</v>
      </c>
      <c r="N948" s="833">
        <v>1</v>
      </c>
      <c r="O948" s="837">
        <v>0.5</v>
      </c>
      <c r="P948" s="836"/>
      <c r="Q948" s="838">
        <v>0</v>
      </c>
      <c r="R948" s="833"/>
      <c r="S948" s="838">
        <v>0</v>
      </c>
      <c r="T948" s="837"/>
      <c r="U948" s="839">
        <v>0</v>
      </c>
    </row>
    <row r="949" spans="1:21" ht="14.45" customHeight="1" x14ac:dyDescent="0.2">
      <c r="A949" s="832">
        <v>50</v>
      </c>
      <c r="B949" s="833" t="s">
        <v>2196</v>
      </c>
      <c r="C949" s="833" t="s">
        <v>2202</v>
      </c>
      <c r="D949" s="834" t="s">
        <v>3340</v>
      </c>
      <c r="E949" s="835" t="s">
        <v>2207</v>
      </c>
      <c r="F949" s="833" t="s">
        <v>2197</v>
      </c>
      <c r="G949" s="833" t="s">
        <v>2598</v>
      </c>
      <c r="H949" s="833" t="s">
        <v>587</v>
      </c>
      <c r="I949" s="833" t="s">
        <v>2599</v>
      </c>
      <c r="J949" s="833" t="s">
        <v>2600</v>
      </c>
      <c r="K949" s="833" t="s">
        <v>2601</v>
      </c>
      <c r="L949" s="836">
        <v>93.43</v>
      </c>
      <c r="M949" s="836">
        <v>186.86</v>
      </c>
      <c r="N949" s="833">
        <v>2</v>
      </c>
      <c r="O949" s="837">
        <v>1</v>
      </c>
      <c r="P949" s="836">
        <v>186.86</v>
      </c>
      <c r="Q949" s="838">
        <v>1</v>
      </c>
      <c r="R949" s="833">
        <v>2</v>
      </c>
      <c r="S949" s="838">
        <v>1</v>
      </c>
      <c r="T949" s="837">
        <v>1</v>
      </c>
      <c r="U949" s="839">
        <v>1</v>
      </c>
    </row>
    <row r="950" spans="1:21" ht="14.45" customHeight="1" x14ac:dyDescent="0.2">
      <c r="A950" s="832">
        <v>50</v>
      </c>
      <c r="B950" s="833" t="s">
        <v>2196</v>
      </c>
      <c r="C950" s="833" t="s">
        <v>2202</v>
      </c>
      <c r="D950" s="834" t="s">
        <v>3340</v>
      </c>
      <c r="E950" s="835" t="s">
        <v>2207</v>
      </c>
      <c r="F950" s="833" t="s">
        <v>2197</v>
      </c>
      <c r="G950" s="833" t="s">
        <v>3205</v>
      </c>
      <c r="H950" s="833" t="s">
        <v>587</v>
      </c>
      <c r="I950" s="833" t="s">
        <v>3310</v>
      </c>
      <c r="J950" s="833" t="s">
        <v>3311</v>
      </c>
      <c r="K950" s="833" t="s">
        <v>3312</v>
      </c>
      <c r="L950" s="836">
        <v>25.12</v>
      </c>
      <c r="M950" s="836">
        <v>25.12</v>
      </c>
      <c r="N950" s="833">
        <v>1</v>
      </c>
      <c r="O950" s="837">
        <v>1</v>
      </c>
      <c r="P950" s="836">
        <v>25.12</v>
      </c>
      <c r="Q950" s="838">
        <v>1</v>
      </c>
      <c r="R950" s="833">
        <v>1</v>
      </c>
      <c r="S950" s="838">
        <v>1</v>
      </c>
      <c r="T950" s="837">
        <v>1</v>
      </c>
      <c r="U950" s="839">
        <v>1</v>
      </c>
    </row>
    <row r="951" spans="1:21" ht="14.45" customHeight="1" x14ac:dyDescent="0.2">
      <c r="A951" s="832">
        <v>50</v>
      </c>
      <c r="B951" s="833" t="s">
        <v>2196</v>
      </c>
      <c r="C951" s="833" t="s">
        <v>2202</v>
      </c>
      <c r="D951" s="834" t="s">
        <v>3340</v>
      </c>
      <c r="E951" s="835" t="s">
        <v>2207</v>
      </c>
      <c r="F951" s="833" t="s">
        <v>2197</v>
      </c>
      <c r="G951" s="833" t="s">
        <v>2744</v>
      </c>
      <c r="H951" s="833" t="s">
        <v>587</v>
      </c>
      <c r="I951" s="833" t="s">
        <v>2745</v>
      </c>
      <c r="J951" s="833" t="s">
        <v>798</v>
      </c>
      <c r="K951" s="833" t="s">
        <v>1141</v>
      </c>
      <c r="L951" s="836">
        <v>43.94</v>
      </c>
      <c r="M951" s="836">
        <v>43.94</v>
      </c>
      <c r="N951" s="833">
        <v>1</v>
      </c>
      <c r="O951" s="837">
        <v>0.5</v>
      </c>
      <c r="P951" s="836"/>
      <c r="Q951" s="838">
        <v>0</v>
      </c>
      <c r="R951" s="833"/>
      <c r="S951" s="838">
        <v>0</v>
      </c>
      <c r="T951" s="837"/>
      <c r="U951" s="839">
        <v>0</v>
      </c>
    </row>
    <row r="952" spans="1:21" ht="14.45" customHeight="1" x14ac:dyDescent="0.2">
      <c r="A952" s="832">
        <v>50</v>
      </c>
      <c r="B952" s="833" t="s">
        <v>2196</v>
      </c>
      <c r="C952" s="833" t="s">
        <v>2202</v>
      </c>
      <c r="D952" s="834" t="s">
        <v>3340</v>
      </c>
      <c r="E952" s="835" t="s">
        <v>2207</v>
      </c>
      <c r="F952" s="833" t="s">
        <v>2197</v>
      </c>
      <c r="G952" s="833" t="s">
        <v>2525</v>
      </c>
      <c r="H952" s="833" t="s">
        <v>587</v>
      </c>
      <c r="I952" s="833" t="s">
        <v>3313</v>
      </c>
      <c r="J952" s="833" t="s">
        <v>3314</v>
      </c>
      <c r="K952" s="833" t="s">
        <v>3210</v>
      </c>
      <c r="L952" s="836">
        <v>218.73</v>
      </c>
      <c r="M952" s="836">
        <v>218.73</v>
      </c>
      <c r="N952" s="833">
        <v>1</v>
      </c>
      <c r="O952" s="837">
        <v>0.5</v>
      </c>
      <c r="P952" s="836">
        <v>218.73</v>
      </c>
      <c r="Q952" s="838">
        <v>1</v>
      </c>
      <c r="R952" s="833">
        <v>1</v>
      </c>
      <c r="S952" s="838">
        <v>1</v>
      </c>
      <c r="T952" s="837">
        <v>0.5</v>
      </c>
      <c r="U952" s="839">
        <v>1</v>
      </c>
    </row>
    <row r="953" spans="1:21" ht="14.45" customHeight="1" x14ac:dyDescent="0.2">
      <c r="A953" s="832">
        <v>50</v>
      </c>
      <c r="B953" s="833" t="s">
        <v>2196</v>
      </c>
      <c r="C953" s="833" t="s">
        <v>2202</v>
      </c>
      <c r="D953" s="834" t="s">
        <v>3340</v>
      </c>
      <c r="E953" s="835" t="s">
        <v>2207</v>
      </c>
      <c r="F953" s="833" t="s">
        <v>2197</v>
      </c>
      <c r="G953" s="833" t="s">
        <v>1163</v>
      </c>
      <c r="H953" s="833" t="s">
        <v>625</v>
      </c>
      <c r="I953" s="833" t="s">
        <v>1754</v>
      </c>
      <c r="J953" s="833" t="s">
        <v>1755</v>
      </c>
      <c r="K953" s="833" t="s">
        <v>1756</v>
      </c>
      <c r="L953" s="836">
        <v>120.61</v>
      </c>
      <c r="M953" s="836">
        <v>964.88</v>
      </c>
      <c r="N953" s="833">
        <v>8</v>
      </c>
      <c r="O953" s="837">
        <v>5</v>
      </c>
      <c r="P953" s="836"/>
      <c r="Q953" s="838">
        <v>0</v>
      </c>
      <c r="R953" s="833"/>
      <c r="S953" s="838">
        <v>0</v>
      </c>
      <c r="T953" s="837"/>
      <c r="U953" s="839">
        <v>0</v>
      </c>
    </row>
    <row r="954" spans="1:21" ht="14.45" customHeight="1" x14ac:dyDescent="0.2">
      <c r="A954" s="832">
        <v>50</v>
      </c>
      <c r="B954" s="833" t="s">
        <v>2196</v>
      </c>
      <c r="C954" s="833" t="s">
        <v>2202</v>
      </c>
      <c r="D954" s="834" t="s">
        <v>3340</v>
      </c>
      <c r="E954" s="835" t="s">
        <v>2207</v>
      </c>
      <c r="F954" s="833" t="s">
        <v>2197</v>
      </c>
      <c r="G954" s="833" t="s">
        <v>1163</v>
      </c>
      <c r="H954" s="833" t="s">
        <v>587</v>
      </c>
      <c r="I954" s="833" t="s">
        <v>2298</v>
      </c>
      <c r="J954" s="833" t="s">
        <v>1755</v>
      </c>
      <c r="K954" s="833" t="s">
        <v>2299</v>
      </c>
      <c r="L954" s="836">
        <v>184.74</v>
      </c>
      <c r="M954" s="836">
        <v>184.74</v>
      </c>
      <c r="N954" s="833">
        <v>1</v>
      </c>
      <c r="O954" s="837">
        <v>1</v>
      </c>
      <c r="P954" s="836">
        <v>184.74</v>
      </c>
      <c r="Q954" s="838">
        <v>1</v>
      </c>
      <c r="R954" s="833">
        <v>1</v>
      </c>
      <c r="S954" s="838">
        <v>1</v>
      </c>
      <c r="T954" s="837">
        <v>1</v>
      </c>
      <c r="U954" s="839">
        <v>1</v>
      </c>
    </row>
    <row r="955" spans="1:21" ht="14.45" customHeight="1" x14ac:dyDescent="0.2">
      <c r="A955" s="832">
        <v>50</v>
      </c>
      <c r="B955" s="833" t="s">
        <v>2196</v>
      </c>
      <c r="C955" s="833" t="s">
        <v>2202</v>
      </c>
      <c r="D955" s="834" t="s">
        <v>3340</v>
      </c>
      <c r="E955" s="835" t="s">
        <v>2207</v>
      </c>
      <c r="F955" s="833" t="s">
        <v>2197</v>
      </c>
      <c r="G955" s="833" t="s">
        <v>3060</v>
      </c>
      <c r="H955" s="833" t="s">
        <v>625</v>
      </c>
      <c r="I955" s="833" t="s">
        <v>3061</v>
      </c>
      <c r="J955" s="833" t="s">
        <v>1780</v>
      </c>
      <c r="K955" s="833" t="s">
        <v>3062</v>
      </c>
      <c r="L955" s="836">
        <v>1906.97</v>
      </c>
      <c r="M955" s="836">
        <v>3813.94</v>
      </c>
      <c r="N955" s="833">
        <v>2</v>
      </c>
      <c r="O955" s="837">
        <v>1.5</v>
      </c>
      <c r="P955" s="836">
        <v>1906.97</v>
      </c>
      <c r="Q955" s="838">
        <v>0.5</v>
      </c>
      <c r="R955" s="833">
        <v>1</v>
      </c>
      <c r="S955" s="838">
        <v>0.5</v>
      </c>
      <c r="T955" s="837">
        <v>0.5</v>
      </c>
      <c r="U955" s="839">
        <v>0.33333333333333331</v>
      </c>
    </row>
    <row r="956" spans="1:21" ht="14.45" customHeight="1" x14ac:dyDescent="0.2">
      <c r="A956" s="832">
        <v>50</v>
      </c>
      <c r="B956" s="833" t="s">
        <v>2196</v>
      </c>
      <c r="C956" s="833" t="s">
        <v>2202</v>
      </c>
      <c r="D956" s="834" t="s">
        <v>3340</v>
      </c>
      <c r="E956" s="835" t="s">
        <v>2207</v>
      </c>
      <c r="F956" s="833" t="s">
        <v>2197</v>
      </c>
      <c r="G956" s="833" t="s">
        <v>2262</v>
      </c>
      <c r="H956" s="833" t="s">
        <v>587</v>
      </c>
      <c r="I956" s="833" t="s">
        <v>3315</v>
      </c>
      <c r="J956" s="833" t="s">
        <v>3316</v>
      </c>
      <c r="K956" s="833" t="s">
        <v>3317</v>
      </c>
      <c r="L956" s="836">
        <v>154.36000000000001</v>
      </c>
      <c r="M956" s="836">
        <v>463.08000000000004</v>
      </c>
      <c r="N956" s="833">
        <v>3</v>
      </c>
      <c r="O956" s="837">
        <v>2</v>
      </c>
      <c r="P956" s="836">
        <v>308.72000000000003</v>
      </c>
      <c r="Q956" s="838">
        <v>0.66666666666666663</v>
      </c>
      <c r="R956" s="833">
        <v>2</v>
      </c>
      <c r="S956" s="838">
        <v>0.66666666666666663</v>
      </c>
      <c r="T956" s="837">
        <v>1.5</v>
      </c>
      <c r="U956" s="839">
        <v>0.75</v>
      </c>
    </row>
    <row r="957" spans="1:21" ht="14.45" customHeight="1" x14ac:dyDescent="0.2">
      <c r="A957" s="832">
        <v>50</v>
      </c>
      <c r="B957" s="833" t="s">
        <v>2196</v>
      </c>
      <c r="C957" s="833" t="s">
        <v>2202</v>
      </c>
      <c r="D957" s="834" t="s">
        <v>3340</v>
      </c>
      <c r="E957" s="835" t="s">
        <v>2207</v>
      </c>
      <c r="F957" s="833" t="s">
        <v>2198</v>
      </c>
      <c r="G957" s="833" t="s">
        <v>3109</v>
      </c>
      <c r="H957" s="833" t="s">
        <v>587</v>
      </c>
      <c r="I957" s="833" t="s">
        <v>3318</v>
      </c>
      <c r="J957" s="833" t="s">
        <v>3111</v>
      </c>
      <c r="K957" s="833"/>
      <c r="L957" s="836">
        <v>0</v>
      </c>
      <c r="M957" s="836">
        <v>0</v>
      </c>
      <c r="N957" s="833">
        <v>1</v>
      </c>
      <c r="O957" s="837">
        <v>1</v>
      </c>
      <c r="P957" s="836"/>
      <c r="Q957" s="838"/>
      <c r="R957" s="833"/>
      <c r="S957" s="838">
        <v>0</v>
      </c>
      <c r="T957" s="837"/>
      <c r="U957" s="839">
        <v>0</v>
      </c>
    </row>
    <row r="958" spans="1:21" ht="14.45" customHeight="1" x14ac:dyDescent="0.2">
      <c r="A958" s="832">
        <v>50</v>
      </c>
      <c r="B958" s="833" t="s">
        <v>2196</v>
      </c>
      <c r="C958" s="833" t="s">
        <v>2202</v>
      </c>
      <c r="D958" s="834" t="s">
        <v>3340</v>
      </c>
      <c r="E958" s="835" t="s">
        <v>2208</v>
      </c>
      <c r="F958" s="833" t="s">
        <v>2197</v>
      </c>
      <c r="G958" s="833" t="s">
        <v>2235</v>
      </c>
      <c r="H958" s="833" t="s">
        <v>625</v>
      </c>
      <c r="I958" s="833" t="s">
        <v>1787</v>
      </c>
      <c r="J958" s="833" t="s">
        <v>751</v>
      </c>
      <c r="K958" s="833" t="s">
        <v>1788</v>
      </c>
      <c r="L958" s="836">
        <v>80.010000000000005</v>
      </c>
      <c r="M958" s="836">
        <v>80.010000000000005</v>
      </c>
      <c r="N958" s="833">
        <v>1</v>
      </c>
      <c r="O958" s="837">
        <v>0.5</v>
      </c>
      <c r="P958" s="836">
        <v>80.010000000000005</v>
      </c>
      <c r="Q958" s="838">
        <v>1</v>
      </c>
      <c r="R958" s="833">
        <v>1</v>
      </c>
      <c r="S958" s="838">
        <v>1</v>
      </c>
      <c r="T958" s="837">
        <v>0.5</v>
      </c>
      <c r="U958" s="839">
        <v>1</v>
      </c>
    </row>
    <row r="959" spans="1:21" ht="14.45" customHeight="1" x14ac:dyDescent="0.2">
      <c r="A959" s="832">
        <v>50</v>
      </c>
      <c r="B959" s="833" t="s">
        <v>2196</v>
      </c>
      <c r="C959" s="833" t="s">
        <v>2202</v>
      </c>
      <c r="D959" s="834" t="s">
        <v>3340</v>
      </c>
      <c r="E959" s="835" t="s">
        <v>2208</v>
      </c>
      <c r="F959" s="833" t="s">
        <v>2197</v>
      </c>
      <c r="G959" s="833" t="s">
        <v>2224</v>
      </c>
      <c r="H959" s="833" t="s">
        <v>587</v>
      </c>
      <c r="I959" s="833" t="s">
        <v>1822</v>
      </c>
      <c r="J959" s="833" t="s">
        <v>1823</v>
      </c>
      <c r="K959" s="833" t="s">
        <v>696</v>
      </c>
      <c r="L959" s="836">
        <v>17.559999999999999</v>
      </c>
      <c r="M959" s="836">
        <v>35.119999999999997</v>
      </c>
      <c r="N959" s="833">
        <v>2</v>
      </c>
      <c r="O959" s="837">
        <v>1</v>
      </c>
      <c r="P959" s="836">
        <v>35.119999999999997</v>
      </c>
      <c r="Q959" s="838">
        <v>1</v>
      </c>
      <c r="R959" s="833">
        <v>2</v>
      </c>
      <c r="S959" s="838">
        <v>1</v>
      </c>
      <c r="T959" s="837">
        <v>1</v>
      </c>
      <c r="U959" s="839">
        <v>1</v>
      </c>
    </row>
    <row r="960" spans="1:21" ht="14.45" customHeight="1" x14ac:dyDescent="0.2">
      <c r="A960" s="832">
        <v>50</v>
      </c>
      <c r="B960" s="833" t="s">
        <v>2196</v>
      </c>
      <c r="C960" s="833" t="s">
        <v>2202</v>
      </c>
      <c r="D960" s="834" t="s">
        <v>3340</v>
      </c>
      <c r="E960" s="835" t="s">
        <v>2208</v>
      </c>
      <c r="F960" s="833" t="s">
        <v>2197</v>
      </c>
      <c r="G960" s="833" t="s">
        <v>3319</v>
      </c>
      <c r="H960" s="833" t="s">
        <v>587</v>
      </c>
      <c r="I960" s="833" t="s">
        <v>3320</v>
      </c>
      <c r="J960" s="833" t="s">
        <v>1458</v>
      </c>
      <c r="K960" s="833" t="s">
        <v>1459</v>
      </c>
      <c r="L960" s="836">
        <v>147.85</v>
      </c>
      <c r="M960" s="836">
        <v>147.85</v>
      </c>
      <c r="N960" s="833">
        <v>1</v>
      </c>
      <c r="O960" s="837">
        <v>1</v>
      </c>
      <c r="P960" s="836"/>
      <c r="Q960" s="838">
        <v>0</v>
      </c>
      <c r="R960" s="833"/>
      <c r="S960" s="838">
        <v>0</v>
      </c>
      <c r="T960" s="837"/>
      <c r="U960" s="839">
        <v>0</v>
      </c>
    </row>
    <row r="961" spans="1:21" ht="14.45" customHeight="1" x14ac:dyDescent="0.2">
      <c r="A961" s="832">
        <v>50</v>
      </c>
      <c r="B961" s="833" t="s">
        <v>2196</v>
      </c>
      <c r="C961" s="833" t="s">
        <v>2202</v>
      </c>
      <c r="D961" s="834" t="s">
        <v>3340</v>
      </c>
      <c r="E961" s="835" t="s">
        <v>2208</v>
      </c>
      <c r="F961" s="833" t="s">
        <v>2197</v>
      </c>
      <c r="G961" s="833" t="s">
        <v>2372</v>
      </c>
      <c r="H961" s="833" t="s">
        <v>625</v>
      </c>
      <c r="I961" s="833" t="s">
        <v>1801</v>
      </c>
      <c r="J961" s="833" t="s">
        <v>851</v>
      </c>
      <c r="K961" s="833" t="s">
        <v>1802</v>
      </c>
      <c r="L961" s="836">
        <v>42.51</v>
      </c>
      <c r="M961" s="836">
        <v>42.51</v>
      </c>
      <c r="N961" s="833">
        <v>1</v>
      </c>
      <c r="O961" s="837">
        <v>0.5</v>
      </c>
      <c r="P961" s="836">
        <v>42.51</v>
      </c>
      <c r="Q961" s="838">
        <v>1</v>
      </c>
      <c r="R961" s="833">
        <v>1</v>
      </c>
      <c r="S961" s="838">
        <v>1</v>
      </c>
      <c r="T961" s="837">
        <v>0.5</v>
      </c>
      <c r="U961" s="839">
        <v>1</v>
      </c>
    </row>
    <row r="962" spans="1:21" ht="14.45" customHeight="1" x14ac:dyDescent="0.2">
      <c r="A962" s="832">
        <v>50</v>
      </c>
      <c r="B962" s="833" t="s">
        <v>2196</v>
      </c>
      <c r="C962" s="833" t="s">
        <v>2202</v>
      </c>
      <c r="D962" s="834" t="s">
        <v>3340</v>
      </c>
      <c r="E962" s="835" t="s">
        <v>2208</v>
      </c>
      <c r="F962" s="833" t="s">
        <v>2197</v>
      </c>
      <c r="G962" s="833" t="s">
        <v>3321</v>
      </c>
      <c r="H962" s="833" t="s">
        <v>587</v>
      </c>
      <c r="I962" s="833" t="s">
        <v>3322</v>
      </c>
      <c r="J962" s="833" t="s">
        <v>3323</v>
      </c>
      <c r="K962" s="833" t="s">
        <v>2246</v>
      </c>
      <c r="L962" s="836">
        <v>32.81</v>
      </c>
      <c r="M962" s="836">
        <v>32.81</v>
      </c>
      <c r="N962" s="833">
        <v>1</v>
      </c>
      <c r="O962" s="837">
        <v>0.5</v>
      </c>
      <c r="P962" s="836">
        <v>32.81</v>
      </c>
      <c r="Q962" s="838">
        <v>1</v>
      </c>
      <c r="R962" s="833">
        <v>1</v>
      </c>
      <c r="S962" s="838">
        <v>1</v>
      </c>
      <c r="T962" s="837">
        <v>0.5</v>
      </c>
      <c r="U962" s="839">
        <v>1</v>
      </c>
    </row>
    <row r="963" spans="1:21" ht="14.45" customHeight="1" x14ac:dyDescent="0.2">
      <c r="A963" s="832">
        <v>50</v>
      </c>
      <c r="B963" s="833" t="s">
        <v>2196</v>
      </c>
      <c r="C963" s="833" t="s">
        <v>2202</v>
      </c>
      <c r="D963" s="834" t="s">
        <v>3340</v>
      </c>
      <c r="E963" s="835" t="s">
        <v>2208</v>
      </c>
      <c r="F963" s="833" t="s">
        <v>2197</v>
      </c>
      <c r="G963" s="833" t="s">
        <v>2664</v>
      </c>
      <c r="H963" s="833" t="s">
        <v>587</v>
      </c>
      <c r="I963" s="833" t="s">
        <v>2665</v>
      </c>
      <c r="J963" s="833" t="s">
        <v>927</v>
      </c>
      <c r="K963" s="833" t="s">
        <v>2666</v>
      </c>
      <c r="L963" s="836">
        <v>45.03</v>
      </c>
      <c r="M963" s="836">
        <v>45.03</v>
      </c>
      <c r="N963" s="833">
        <v>1</v>
      </c>
      <c r="O963" s="837">
        <v>0.5</v>
      </c>
      <c r="P963" s="836">
        <v>45.03</v>
      </c>
      <c r="Q963" s="838">
        <v>1</v>
      </c>
      <c r="R963" s="833">
        <v>1</v>
      </c>
      <c r="S963" s="838">
        <v>1</v>
      </c>
      <c r="T963" s="837">
        <v>0.5</v>
      </c>
      <c r="U963" s="839">
        <v>1</v>
      </c>
    </row>
    <row r="964" spans="1:21" ht="14.45" customHeight="1" x14ac:dyDescent="0.2">
      <c r="A964" s="832">
        <v>50</v>
      </c>
      <c r="B964" s="833" t="s">
        <v>2196</v>
      </c>
      <c r="C964" s="833" t="s">
        <v>2202</v>
      </c>
      <c r="D964" s="834" t="s">
        <v>3340</v>
      </c>
      <c r="E964" s="835" t="s">
        <v>2208</v>
      </c>
      <c r="F964" s="833" t="s">
        <v>2197</v>
      </c>
      <c r="G964" s="833" t="s">
        <v>3324</v>
      </c>
      <c r="H964" s="833" t="s">
        <v>587</v>
      </c>
      <c r="I964" s="833" t="s">
        <v>3325</v>
      </c>
      <c r="J964" s="833" t="s">
        <v>3326</v>
      </c>
      <c r="K964" s="833" t="s">
        <v>3327</v>
      </c>
      <c r="L964" s="836">
        <v>655.23</v>
      </c>
      <c r="M964" s="836">
        <v>655.23</v>
      </c>
      <c r="N964" s="833">
        <v>1</v>
      </c>
      <c r="O964" s="837">
        <v>1</v>
      </c>
      <c r="P964" s="836"/>
      <c r="Q964" s="838">
        <v>0</v>
      </c>
      <c r="R964" s="833"/>
      <c r="S964" s="838">
        <v>0</v>
      </c>
      <c r="T964" s="837"/>
      <c r="U964" s="839">
        <v>0</v>
      </c>
    </row>
    <row r="965" spans="1:21" ht="14.45" customHeight="1" x14ac:dyDescent="0.2">
      <c r="A965" s="832">
        <v>50</v>
      </c>
      <c r="B965" s="833" t="s">
        <v>2196</v>
      </c>
      <c r="C965" s="833" t="s">
        <v>2202</v>
      </c>
      <c r="D965" s="834" t="s">
        <v>3340</v>
      </c>
      <c r="E965" s="835" t="s">
        <v>2208</v>
      </c>
      <c r="F965" s="833" t="s">
        <v>2197</v>
      </c>
      <c r="G965" s="833" t="s">
        <v>2284</v>
      </c>
      <c r="H965" s="833" t="s">
        <v>625</v>
      </c>
      <c r="I965" s="833" t="s">
        <v>1773</v>
      </c>
      <c r="J965" s="833" t="s">
        <v>1774</v>
      </c>
      <c r="K965" s="833" t="s">
        <v>1775</v>
      </c>
      <c r="L965" s="836">
        <v>93.43</v>
      </c>
      <c r="M965" s="836">
        <v>93.43</v>
      </c>
      <c r="N965" s="833">
        <v>1</v>
      </c>
      <c r="O965" s="837">
        <v>0.5</v>
      </c>
      <c r="P965" s="836">
        <v>93.43</v>
      </c>
      <c r="Q965" s="838">
        <v>1</v>
      </c>
      <c r="R965" s="833">
        <v>1</v>
      </c>
      <c r="S965" s="838">
        <v>1</v>
      </c>
      <c r="T965" s="837">
        <v>0.5</v>
      </c>
      <c r="U965" s="839">
        <v>1</v>
      </c>
    </row>
    <row r="966" spans="1:21" ht="14.45" customHeight="1" x14ac:dyDescent="0.2">
      <c r="A966" s="832">
        <v>50</v>
      </c>
      <c r="B966" s="833" t="s">
        <v>2196</v>
      </c>
      <c r="C966" s="833" t="s">
        <v>2202</v>
      </c>
      <c r="D966" s="834" t="s">
        <v>3340</v>
      </c>
      <c r="E966" s="835" t="s">
        <v>2208</v>
      </c>
      <c r="F966" s="833" t="s">
        <v>2197</v>
      </c>
      <c r="G966" s="833" t="s">
        <v>2225</v>
      </c>
      <c r="H966" s="833" t="s">
        <v>587</v>
      </c>
      <c r="I966" s="833" t="s">
        <v>2409</v>
      </c>
      <c r="J966" s="833" t="s">
        <v>2407</v>
      </c>
      <c r="K966" s="833" t="s">
        <v>2410</v>
      </c>
      <c r="L966" s="836">
        <v>52.75</v>
      </c>
      <c r="M966" s="836">
        <v>52.75</v>
      </c>
      <c r="N966" s="833">
        <v>1</v>
      </c>
      <c r="O966" s="837">
        <v>0.5</v>
      </c>
      <c r="P966" s="836">
        <v>52.75</v>
      </c>
      <c r="Q966" s="838">
        <v>1</v>
      </c>
      <c r="R966" s="833">
        <v>1</v>
      </c>
      <c r="S966" s="838">
        <v>1</v>
      </c>
      <c r="T966" s="837">
        <v>0.5</v>
      </c>
      <c r="U966" s="839">
        <v>1</v>
      </c>
    </row>
    <row r="967" spans="1:21" ht="14.45" customHeight="1" x14ac:dyDescent="0.2">
      <c r="A967" s="832">
        <v>50</v>
      </c>
      <c r="B967" s="833" t="s">
        <v>2196</v>
      </c>
      <c r="C967" s="833" t="s">
        <v>2202</v>
      </c>
      <c r="D967" s="834" t="s">
        <v>3340</v>
      </c>
      <c r="E967" s="835" t="s">
        <v>2208</v>
      </c>
      <c r="F967" s="833" t="s">
        <v>2197</v>
      </c>
      <c r="G967" s="833" t="s">
        <v>2225</v>
      </c>
      <c r="H967" s="833" t="s">
        <v>587</v>
      </c>
      <c r="I967" s="833" t="s">
        <v>2585</v>
      </c>
      <c r="J967" s="833" t="s">
        <v>2416</v>
      </c>
      <c r="K967" s="833" t="s">
        <v>2586</v>
      </c>
      <c r="L967" s="836">
        <v>52.75</v>
      </c>
      <c r="M967" s="836">
        <v>52.75</v>
      </c>
      <c r="N967" s="833">
        <v>1</v>
      </c>
      <c r="O967" s="837">
        <v>0.5</v>
      </c>
      <c r="P967" s="836">
        <v>52.75</v>
      </c>
      <c r="Q967" s="838">
        <v>1</v>
      </c>
      <c r="R967" s="833">
        <v>1</v>
      </c>
      <c r="S967" s="838">
        <v>1</v>
      </c>
      <c r="T967" s="837">
        <v>0.5</v>
      </c>
      <c r="U967" s="839">
        <v>1</v>
      </c>
    </row>
    <row r="968" spans="1:21" ht="14.45" customHeight="1" x14ac:dyDescent="0.2">
      <c r="A968" s="832">
        <v>50</v>
      </c>
      <c r="B968" s="833" t="s">
        <v>2196</v>
      </c>
      <c r="C968" s="833" t="s">
        <v>2202</v>
      </c>
      <c r="D968" s="834" t="s">
        <v>3340</v>
      </c>
      <c r="E968" s="835" t="s">
        <v>2208</v>
      </c>
      <c r="F968" s="833" t="s">
        <v>2197</v>
      </c>
      <c r="G968" s="833" t="s">
        <v>3182</v>
      </c>
      <c r="H968" s="833" t="s">
        <v>587</v>
      </c>
      <c r="I968" s="833" t="s">
        <v>3183</v>
      </c>
      <c r="J968" s="833" t="s">
        <v>3184</v>
      </c>
      <c r="K968" s="833" t="s">
        <v>3185</v>
      </c>
      <c r="L968" s="836">
        <v>122.73</v>
      </c>
      <c r="M968" s="836">
        <v>122.73</v>
      </c>
      <c r="N968" s="833">
        <v>1</v>
      </c>
      <c r="O968" s="837">
        <v>1</v>
      </c>
      <c r="P968" s="836"/>
      <c r="Q968" s="838">
        <v>0</v>
      </c>
      <c r="R968" s="833"/>
      <c r="S968" s="838">
        <v>0</v>
      </c>
      <c r="T968" s="837"/>
      <c r="U968" s="839">
        <v>0</v>
      </c>
    </row>
    <row r="969" spans="1:21" ht="14.45" customHeight="1" x14ac:dyDescent="0.2">
      <c r="A969" s="832">
        <v>50</v>
      </c>
      <c r="B969" s="833" t="s">
        <v>2196</v>
      </c>
      <c r="C969" s="833" t="s">
        <v>2202</v>
      </c>
      <c r="D969" s="834" t="s">
        <v>3340</v>
      </c>
      <c r="E969" s="835" t="s">
        <v>2208</v>
      </c>
      <c r="F969" s="833" t="s">
        <v>2197</v>
      </c>
      <c r="G969" s="833" t="s">
        <v>2256</v>
      </c>
      <c r="H969" s="833" t="s">
        <v>625</v>
      </c>
      <c r="I969" s="833" t="s">
        <v>1760</v>
      </c>
      <c r="J969" s="833" t="s">
        <v>848</v>
      </c>
      <c r="K969" s="833" t="s">
        <v>1761</v>
      </c>
      <c r="L969" s="836">
        <v>2309.36</v>
      </c>
      <c r="M969" s="836">
        <v>2309.36</v>
      </c>
      <c r="N969" s="833">
        <v>1</v>
      </c>
      <c r="O969" s="837">
        <v>0.5</v>
      </c>
      <c r="P969" s="836"/>
      <c r="Q969" s="838">
        <v>0</v>
      </c>
      <c r="R969" s="833"/>
      <c r="S969" s="838">
        <v>0</v>
      </c>
      <c r="T969" s="837"/>
      <c r="U969" s="839">
        <v>0</v>
      </c>
    </row>
    <row r="970" spans="1:21" ht="14.45" customHeight="1" x14ac:dyDescent="0.2">
      <c r="A970" s="832">
        <v>50</v>
      </c>
      <c r="B970" s="833" t="s">
        <v>2196</v>
      </c>
      <c r="C970" s="833" t="s">
        <v>2202</v>
      </c>
      <c r="D970" s="834" t="s">
        <v>3340</v>
      </c>
      <c r="E970" s="835" t="s">
        <v>2208</v>
      </c>
      <c r="F970" s="833" t="s">
        <v>2197</v>
      </c>
      <c r="G970" s="833" t="s">
        <v>2236</v>
      </c>
      <c r="H970" s="833" t="s">
        <v>625</v>
      </c>
      <c r="I970" s="833" t="s">
        <v>1719</v>
      </c>
      <c r="J970" s="833" t="s">
        <v>1715</v>
      </c>
      <c r="K970" s="833" t="s">
        <v>1720</v>
      </c>
      <c r="L970" s="836">
        <v>32.25</v>
      </c>
      <c r="M970" s="836">
        <v>96.75</v>
      </c>
      <c r="N970" s="833">
        <v>3</v>
      </c>
      <c r="O970" s="837">
        <v>2</v>
      </c>
      <c r="P970" s="836">
        <v>64.5</v>
      </c>
      <c r="Q970" s="838">
        <v>0.66666666666666663</v>
      </c>
      <c r="R970" s="833">
        <v>2</v>
      </c>
      <c r="S970" s="838">
        <v>0.66666666666666663</v>
      </c>
      <c r="T970" s="837">
        <v>1</v>
      </c>
      <c r="U970" s="839">
        <v>0.5</v>
      </c>
    </row>
    <row r="971" spans="1:21" ht="14.45" customHeight="1" x14ac:dyDescent="0.2">
      <c r="A971" s="832">
        <v>50</v>
      </c>
      <c r="B971" s="833" t="s">
        <v>2196</v>
      </c>
      <c r="C971" s="833" t="s">
        <v>2202</v>
      </c>
      <c r="D971" s="834" t="s">
        <v>3340</v>
      </c>
      <c r="E971" s="835" t="s">
        <v>2208</v>
      </c>
      <c r="F971" s="833" t="s">
        <v>2197</v>
      </c>
      <c r="G971" s="833" t="s">
        <v>2234</v>
      </c>
      <c r="H971" s="833" t="s">
        <v>625</v>
      </c>
      <c r="I971" s="833" t="s">
        <v>1851</v>
      </c>
      <c r="J971" s="833" t="s">
        <v>1852</v>
      </c>
      <c r="K971" s="833" t="s">
        <v>1853</v>
      </c>
      <c r="L971" s="836">
        <v>10.34</v>
      </c>
      <c r="M971" s="836">
        <v>10.34</v>
      </c>
      <c r="N971" s="833">
        <v>1</v>
      </c>
      <c r="O971" s="837">
        <v>0.5</v>
      </c>
      <c r="P971" s="836">
        <v>10.34</v>
      </c>
      <c r="Q971" s="838">
        <v>1</v>
      </c>
      <c r="R971" s="833">
        <v>1</v>
      </c>
      <c r="S971" s="838">
        <v>1</v>
      </c>
      <c r="T971" s="837">
        <v>0.5</v>
      </c>
      <c r="U971" s="839">
        <v>1</v>
      </c>
    </row>
    <row r="972" spans="1:21" ht="14.45" customHeight="1" x14ac:dyDescent="0.2">
      <c r="A972" s="832">
        <v>50</v>
      </c>
      <c r="B972" s="833" t="s">
        <v>2196</v>
      </c>
      <c r="C972" s="833" t="s">
        <v>2202</v>
      </c>
      <c r="D972" s="834" t="s">
        <v>3340</v>
      </c>
      <c r="E972" s="835" t="s">
        <v>2208</v>
      </c>
      <c r="F972" s="833" t="s">
        <v>2197</v>
      </c>
      <c r="G972" s="833" t="s">
        <v>2488</v>
      </c>
      <c r="H972" s="833" t="s">
        <v>587</v>
      </c>
      <c r="I972" s="833" t="s">
        <v>2489</v>
      </c>
      <c r="J972" s="833" t="s">
        <v>2490</v>
      </c>
      <c r="K972" s="833" t="s">
        <v>2491</v>
      </c>
      <c r="L972" s="836">
        <v>6167.15</v>
      </c>
      <c r="M972" s="836">
        <v>6167.15</v>
      </c>
      <c r="N972" s="833">
        <v>1</v>
      </c>
      <c r="O972" s="837">
        <v>1</v>
      </c>
      <c r="P972" s="836">
        <v>6167.15</v>
      </c>
      <c r="Q972" s="838">
        <v>1</v>
      </c>
      <c r="R972" s="833">
        <v>1</v>
      </c>
      <c r="S972" s="838">
        <v>1</v>
      </c>
      <c r="T972" s="837">
        <v>1</v>
      </c>
      <c r="U972" s="839">
        <v>1</v>
      </c>
    </row>
    <row r="973" spans="1:21" ht="14.45" customHeight="1" x14ac:dyDescent="0.2">
      <c r="A973" s="832">
        <v>50</v>
      </c>
      <c r="B973" s="833" t="s">
        <v>2196</v>
      </c>
      <c r="C973" s="833" t="s">
        <v>2202</v>
      </c>
      <c r="D973" s="834" t="s">
        <v>3340</v>
      </c>
      <c r="E973" s="835" t="s">
        <v>2208</v>
      </c>
      <c r="F973" s="833" t="s">
        <v>2197</v>
      </c>
      <c r="G973" s="833" t="s">
        <v>2293</v>
      </c>
      <c r="H973" s="833" t="s">
        <v>587</v>
      </c>
      <c r="I973" s="833" t="s">
        <v>2294</v>
      </c>
      <c r="J973" s="833" t="s">
        <v>1083</v>
      </c>
      <c r="K973" s="833" t="s">
        <v>2295</v>
      </c>
      <c r="L973" s="836">
        <v>128.69999999999999</v>
      </c>
      <c r="M973" s="836">
        <v>257.39999999999998</v>
      </c>
      <c r="N973" s="833">
        <v>2</v>
      </c>
      <c r="O973" s="837">
        <v>1</v>
      </c>
      <c r="P973" s="836">
        <v>257.39999999999998</v>
      </c>
      <c r="Q973" s="838">
        <v>1</v>
      </c>
      <c r="R973" s="833">
        <v>2</v>
      </c>
      <c r="S973" s="838">
        <v>1</v>
      </c>
      <c r="T973" s="837">
        <v>1</v>
      </c>
      <c r="U973" s="839">
        <v>1</v>
      </c>
    </row>
    <row r="974" spans="1:21" ht="14.45" customHeight="1" x14ac:dyDescent="0.2">
      <c r="A974" s="832">
        <v>50</v>
      </c>
      <c r="B974" s="833" t="s">
        <v>2196</v>
      </c>
      <c r="C974" s="833" t="s">
        <v>2202</v>
      </c>
      <c r="D974" s="834" t="s">
        <v>3340</v>
      </c>
      <c r="E974" s="835" t="s">
        <v>2208</v>
      </c>
      <c r="F974" s="833" t="s">
        <v>2197</v>
      </c>
      <c r="G974" s="833" t="s">
        <v>2259</v>
      </c>
      <c r="H974" s="833" t="s">
        <v>587</v>
      </c>
      <c r="I974" s="833" t="s">
        <v>2260</v>
      </c>
      <c r="J974" s="833" t="s">
        <v>1328</v>
      </c>
      <c r="K974" s="833" t="s">
        <v>2261</v>
      </c>
      <c r="L974" s="836">
        <v>42.54</v>
      </c>
      <c r="M974" s="836">
        <v>42.54</v>
      </c>
      <c r="N974" s="833">
        <v>1</v>
      </c>
      <c r="O974" s="837">
        <v>1</v>
      </c>
      <c r="P974" s="836">
        <v>42.54</v>
      </c>
      <c r="Q974" s="838">
        <v>1</v>
      </c>
      <c r="R974" s="833">
        <v>1</v>
      </c>
      <c r="S974" s="838">
        <v>1</v>
      </c>
      <c r="T974" s="837">
        <v>1</v>
      </c>
      <c r="U974" s="839">
        <v>1</v>
      </c>
    </row>
    <row r="975" spans="1:21" ht="14.45" customHeight="1" x14ac:dyDescent="0.2">
      <c r="A975" s="832">
        <v>50</v>
      </c>
      <c r="B975" s="833" t="s">
        <v>2196</v>
      </c>
      <c r="C975" s="833" t="s">
        <v>2202</v>
      </c>
      <c r="D975" s="834" t="s">
        <v>3340</v>
      </c>
      <c r="E975" s="835" t="s">
        <v>2208</v>
      </c>
      <c r="F975" s="833" t="s">
        <v>2197</v>
      </c>
      <c r="G975" s="833" t="s">
        <v>2598</v>
      </c>
      <c r="H975" s="833" t="s">
        <v>587</v>
      </c>
      <c r="I975" s="833" t="s">
        <v>2599</v>
      </c>
      <c r="J975" s="833" t="s">
        <v>2600</v>
      </c>
      <c r="K975" s="833" t="s">
        <v>2601</v>
      </c>
      <c r="L975" s="836">
        <v>93.43</v>
      </c>
      <c r="M975" s="836">
        <v>93.43</v>
      </c>
      <c r="N975" s="833">
        <v>1</v>
      </c>
      <c r="O975" s="837">
        <v>1</v>
      </c>
      <c r="P975" s="836"/>
      <c r="Q975" s="838">
        <v>0</v>
      </c>
      <c r="R975" s="833"/>
      <c r="S975" s="838">
        <v>0</v>
      </c>
      <c r="T975" s="837"/>
      <c r="U975" s="839">
        <v>0</v>
      </c>
    </row>
    <row r="976" spans="1:21" ht="14.45" customHeight="1" x14ac:dyDescent="0.2">
      <c r="A976" s="832">
        <v>50</v>
      </c>
      <c r="B976" s="833" t="s">
        <v>2196</v>
      </c>
      <c r="C976" s="833" t="s">
        <v>2202</v>
      </c>
      <c r="D976" s="834" t="s">
        <v>3340</v>
      </c>
      <c r="E976" s="835" t="s">
        <v>2208</v>
      </c>
      <c r="F976" s="833" t="s">
        <v>2197</v>
      </c>
      <c r="G976" s="833" t="s">
        <v>2514</v>
      </c>
      <c r="H976" s="833" t="s">
        <v>587</v>
      </c>
      <c r="I976" s="833" t="s">
        <v>3328</v>
      </c>
      <c r="J976" s="833" t="s">
        <v>3046</v>
      </c>
      <c r="K976" s="833" t="s">
        <v>3329</v>
      </c>
      <c r="L976" s="836">
        <v>131.32</v>
      </c>
      <c r="M976" s="836">
        <v>131.32</v>
      </c>
      <c r="N976" s="833">
        <v>1</v>
      </c>
      <c r="O976" s="837"/>
      <c r="P976" s="836"/>
      <c r="Q976" s="838">
        <v>0</v>
      </c>
      <c r="R976" s="833"/>
      <c r="S976" s="838">
        <v>0</v>
      </c>
      <c r="T976" s="837"/>
      <c r="U976" s="839"/>
    </row>
    <row r="977" spans="1:21" ht="14.45" customHeight="1" x14ac:dyDescent="0.2">
      <c r="A977" s="832">
        <v>50</v>
      </c>
      <c r="B977" s="833" t="s">
        <v>2196</v>
      </c>
      <c r="C977" s="833" t="s">
        <v>2202</v>
      </c>
      <c r="D977" s="834" t="s">
        <v>3340</v>
      </c>
      <c r="E977" s="835" t="s">
        <v>2208</v>
      </c>
      <c r="F977" s="833" t="s">
        <v>2197</v>
      </c>
      <c r="G977" s="833" t="s">
        <v>2514</v>
      </c>
      <c r="H977" s="833" t="s">
        <v>587</v>
      </c>
      <c r="I977" s="833" t="s">
        <v>2515</v>
      </c>
      <c r="J977" s="833" t="s">
        <v>2516</v>
      </c>
      <c r="K977" s="833" t="s">
        <v>2517</v>
      </c>
      <c r="L977" s="836">
        <v>0</v>
      </c>
      <c r="M977" s="836">
        <v>0</v>
      </c>
      <c r="N977" s="833">
        <v>1</v>
      </c>
      <c r="O977" s="837">
        <v>1</v>
      </c>
      <c r="P977" s="836">
        <v>0</v>
      </c>
      <c r="Q977" s="838"/>
      <c r="R977" s="833">
        <v>1</v>
      </c>
      <c r="S977" s="838">
        <v>1</v>
      </c>
      <c r="T977" s="837">
        <v>1</v>
      </c>
      <c r="U977" s="839">
        <v>1</v>
      </c>
    </row>
    <row r="978" spans="1:21" ht="14.45" customHeight="1" x14ac:dyDescent="0.2">
      <c r="A978" s="832">
        <v>50</v>
      </c>
      <c r="B978" s="833" t="s">
        <v>2196</v>
      </c>
      <c r="C978" s="833" t="s">
        <v>2202</v>
      </c>
      <c r="D978" s="834" t="s">
        <v>3340</v>
      </c>
      <c r="E978" s="835" t="s">
        <v>2208</v>
      </c>
      <c r="F978" s="833" t="s">
        <v>2197</v>
      </c>
      <c r="G978" s="833" t="s">
        <v>2262</v>
      </c>
      <c r="H978" s="833" t="s">
        <v>625</v>
      </c>
      <c r="I978" s="833" t="s">
        <v>1933</v>
      </c>
      <c r="J978" s="833" t="s">
        <v>1207</v>
      </c>
      <c r="K978" s="833" t="s">
        <v>1934</v>
      </c>
      <c r="L978" s="836">
        <v>154.36000000000001</v>
      </c>
      <c r="M978" s="836">
        <v>154.36000000000001</v>
      </c>
      <c r="N978" s="833">
        <v>1</v>
      </c>
      <c r="O978" s="837">
        <v>0.5</v>
      </c>
      <c r="P978" s="836"/>
      <c r="Q978" s="838">
        <v>0</v>
      </c>
      <c r="R978" s="833"/>
      <c r="S978" s="838">
        <v>0</v>
      </c>
      <c r="T978" s="837"/>
      <c r="U978" s="839">
        <v>0</v>
      </c>
    </row>
    <row r="979" spans="1:21" ht="14.45" customHeight="1" x14ac:dyDescent="0.2">
      <c r="A979" s="832">
        <v>50</v>
      </c>
      <c r="B979" s="833" t="s">
        <v>2196</v>
      </c>
      <c r="C979" s="833" t="s">
        <v>2202</v>
      </c>
      <c r="D979" s="834" t="s">
        <v>3340</v>
      </c>
      <c r="E979" s="835" t="s">
        <v>2208</v>
      </c>
      <c r="F979" s="833" t="s">
        <v>2197</v>
      </c>
      <c r="G979" s="833" t="s">
        <v>2768</v>
      </c>
      <c r="H979" s="833" t="s">
        <v>587</v>
      </c>
      <c r="I979" s="833" t="s">
        <v>3330</v>
      </c>
      <c r="J979" s="833" t="s">
        <v>633</v>
      </c>
      <c r="K979" s="833" t="s">
        <v>3331</v>
      </c>
      <c r="L979" s="836">
        <v>0</v>
      </c>
      <c r="M979" s="836">
        <v>0</v>
      </c>
      <c r="N979" s="833">
        <v>1</v>
      </c>
      <c r="O979" s="837">
        <v>1</v>
      </c>
      <c r="P979" s="836">
        <v>0</v>
      </c>
      <c r="Q979" s="838"/>
      <c r="R979" s="833">
        <v>1</v>
      </c>
      <c r="S979" s="838">
        <v>1</v>
      </c>
      <c r="T979" s="837">
        <v>1</v>
      </c>
      <c r="U979" s="839">
        <v>1</v>
      </c>
    </row>
    <row r="980" spans="1:21" ht="14.45" customHeight="1" x14ac:dyDescent="0.2">
      <c r="A980" s="832">
        <v>50</v>
      </c>
      <c r="B980" s="833" t="s">
        <v>2196</v>
      </c>
      <c r="C980" s="833" t="s">
        <v>2202</v>
      </c>
      <c r="D980" s="834" t="s">
        <v>3340</v>
      </c>
      <c r="E980" s="835" t="s">
        <v>2213</v>
      </c>
      <c r="F980" s="833" t="s">
        <v>2197</v>
      </c>
      <c r="G980" s="833" t="s">
        <v>2235</v>
      </c>
      <c r="H980" s="833" t="s">
        <v>625</v>
      </c>
      <c r="I980" s="833" t="s">
        <v>1787</v>
      </c>
      <c r="J980" s="833" t="s">
        <v>751</v>
      </c>
      <c r="K980" s="833" t="s">
        <v>1788</v>
      </c>
      <c r="L980" s="836">
        <v>80.010000000000005</v>
      </c>
      <c r="M980" s="836">
        <v>480.06</v>
      </c>
      <c r="N980" s="833">
        <v>6</v>
      </c>
      <c r="O980" s="837">
        <v>3.5</v>
      </c>
      <c r="P980" s="836">
        <v>80.010000000000005</v>
      </c>
      <c r="Q980" s="838">
        <v>0.16666666666666669</v>
      </c>
      <c r="R980" s="833">
        <v>1</v>
      </c>
      <c r="S980" s="838">
        <v>0.16666666666666666</v>
      </c>
      <c r="T980" s="837">
        <v>0.5</v>
      </c>
      <c r="U980" s="839">
        <v>0.14285714285714285</v>
      </c>
    </row>
    <row r="981" spans="1:21" ht="14.45" customHeight="1" x14ac:dyDescent="0.2">
      <c r="A981" s="832">
        <v>50</v>
      </c>
      <c r="B981" s="833" t="s">
        <v>2196</v>
      </c>
      <c r="C981" s="833" t="s">
        <v>2202</v>
      </c>
      <c r="D981" s="834" t="s">
        <v>3340</v>
      </c>
      <c r="E981" s="835" t="s">
        <v>2213</v>
      </c>
      <c r="F981" s="833" t="s">
        <v>2197</v>
      </c>
      <c r="G981" s="833" t="s">
        <v>2257</v>
      </c>
      <c r="H981" s="833" t="s">
        <v>587</v>
      </c>
      <c r="I981" s="833" t="s">
        <v>3280</v>
      </c>
      <c r="J981" s="833" t="s">
        <v>2626</v>
      </c>
      <c r="K981" s="833" t="s">
        <v>1857</v>
      </c>
      <c r="L981" s="836">
        <v>31.09</v>
      </c>
      <c r="M981" s="836">
        <v>31.09</v>
      </c>
      <c r="N981" s="833">
        <v>1</v>
      </c>
      <c r="O981" s="837">
        <v>0.5</v>
      </c>
      <c r="P981" s="836"/>
      <c r="Q981" s="838">
        <v>0</v>
      </c>
      <c r="R981" s="833"/>
      <c r="S981" s="838">
        <v>0</v>
      </c>
      <c r="T981" s="837"/>
      <c r="U981" s="839">
        <v>0</v>
      </c>
    </row>
    <row r="982" spans="1:21" ht="14.45" customHeight="1" x14ac:dyDescent="0.2">
      <c r="A982" s="832">
        <v>50</v>
      </c>
      <c r="B982" s="833" t="s">
        <v>2196</v>
      </c>
      <c r="C982" s="833" t="s">
        <v>2202</v>
      </c>
      <c r="D982" s="834" t="s">
        <v>3340</v>
      </c>
      <c r="E982" s="835" t="s">
        <v>2213</v>
      </c>
      <c r="F982" s="833" t="s">
        <v>2197</v>
      </c>
      <c r="G982" s="833" t="s">
        <v>2257</v>
      </c>
      <c r="H982" s="833" t="s">
        <v>625</v>
      </c>
      <c r="I982" s="833" t="s">
        <v>2258</v>
      </c>
      <c r="J982" s="833" t="s">
        <v>1833</v>
      </c>
      <c r="K982" s="833" t="s">
        <v>1857</v>
      </c>
      <c r="L982" s="836">
        <v>31.09</v>
      </c>
      <c r="M982" s="836">
        <v>62.18</v>
      </c>
      <c r="N982" s="833">
        <v>2</v>
      </c>
      <c r="O982" s="837">
        <v>1</v>
      </c>
      <c r="P982" s="836"/>
      <c r="Q982" s="838">
        <v>0</v>
      </c>
      <c r="R982" s="833"/>
      <c r="S982" s="838">
        <v>0</v>
      </c>
      <c r="T982" s="837"/>
      <c r="U982" s="839">
        <v>0</v>
      </c>
    </row>
    <row r="983" spans="1:21" ht="14.45" customHeight="1" x14ac:dyDescent="0.2">
      <c r="A983" s="832">
        <v>50</v>
      </c>
      <c r="B983" s="833" t="s">
        <v>2196</v>
      </c>
      <c r="C983" s="833" t="s">
        <v>2202</v>
      </c>
      <c r="D983" s="834" t="s">
        <v>3340</v>
      </c>
      <c r="E983" s="835" t="s">
        <v>2213</v>
      </c>
      <c r="F983" s="833" t="s">
        <v>2197</v>
      </c>
      <c r="G983" s="833" t="s">
        <v>2796</v>
      </c>
      <c r="H983" s="833" t="s">
        <v>587</v>
      </c>
      <c r="I983" s="833" t="s">
        <v>2797</v>
      </c>
      <c r="J983" s="833" t="s">
        <v>2798</v>
      </c>
      <c r="K983" s="833" t="s">
        <v>2799</v>
      </c>
      <c r="L983" s="836">
        <v>109.85</v>
      </c>
      <c r="M983" s="836">
        <v>109.85</v>
      </c>
      <c r="N983" s="833">
        <v>1</v>
      </c>
      <c r="O983" s="837">
        <v>1</v>
      </c>
      <c r="P983" s="836">
        <v>109.85</v>
      </c>
      <c r="Q983" s="838">
        <v>1</v>
      </c>
      <c r="R983" s="833">
        <v>1</v>
      </c>
      <c r="S983" s="838">
        <v>1</v>
      </c>
      <c r="T983" s="837">
        <v>1</v>
      </c>
      <c r="U983" s="839">
        <v>1</v>
      </c>
    </row>
    <row r="984" spans="1:21" ht="14.45" customHeight="1" x14ac:dyDescent="0.2">
      <c r="A984" s="832">
        <v>50</v>
      </c>
      <c r="B984" s="833" t="s">
        <v>2196</v>
      </c>
      <c r="C984" s="833" t="s">
        <v>2202</v>
      </c>
      <c r="D984" s="834" t="s">
        <v>3340</v>
      </c>
      <c r="E984" s="835" t="s">
        <v>2213</v>
      </c>
      <c r="F984" s="833" t="s">
        <v>2197</v>
      </c>
      <c r="G984" s="833" t="s">
        <v>2237</v>
      </c>
      <c r="H984" s="833" t="s">
        <v>625</v>
      </c>
      <c r="I984" s="833" t="s">
        <v>1888</v>
      </c>
      <c r="J984" s="833" t="s">
        <v>1889</v>
      </c>
      <c r="K984" s="833" t="s">
        <v>1890</v>
      </c>
      <c r="L984" s="836">
        <v>220.53</v>
      </c>
      <c r="M984" s="836">
        <v>220.53</v>
      </c>
      <c r="N984" s="833">
        <v>1</v>
      </c>
      <c r="O984" s="837">
        <v>0.5</v>
      </c>
      <c r="P984" s="836"/>
      <c r="Q984" s="838">
        <v>0</v>
      </c>
      <c r="R984" s="833"/>
      <c r="S984" s="838">
        <v>0</v>
      </c>
      <c r="T984" s="837"/>
      <c r="U984" s="839">
        <v>0</v>
      </c>
    </row>
    <row r="985" spans="1:21" ht="14.45" customHeight="1" x14ac:dyDescent="0.2">
      <c r="A985" s="832">
        <v>50</v>
      </c>
      <c r="B985" s="833" t="s">
        <v>2196</v>
      </c>
      <c r="C985" s="833" t="s">
        <v>2202</v>
      </c>
      <c r="D985" s="834" t="s">
        <v>3340</v>
      </c>
      <c r="E985" s="835" t="s">
        <v>2213</v>
      </c>
      <c r="F985" s="833" t="s">
        <v>2197</v>
      </c>
      <c r="G985" s="833" t="s">
        <v>2237</v>
      </c>
      <c r="H985" s="833" t="s">
        <v>625</v>
      </c>
      <c r="I985" s="833" t="s">
        <v>1888</v>
      </c>
      <c r="J985" s="833" t="s">
        <v>1889</v>
      </c>
      <c r="K985" s="833" t="s">
        <v>1890</v>
      </c>
      <c r="L985" s="836">
        <v>278.63</v>
      </c>
      <c r="M985" s="836">
        <v>557.26</v>
      </c>
      <c r="N985" s="833">
        <v>2</v>
      </c>
      <c r="O985" s="837">
        <v>1</v>
      </c>
      <c r="P985" s="836"/>
      <c r="Q985" s="838">
        <v>0</v>
      </c>
      <c r="R985" s="833"/>
      <c r="S985" s="838">
        <v>0</v>
      </c>
      <c r="T985" s="837"/>
      <c r="U985" s="839">
        <v>0</v>
      </c>
    </row>
    <row r="986" spans="1:21" ht="14.45" customHeight="1" x14ac:dyDescent="0.2">
      <c r="A986" s="832">
        <v>50</v>
      </c>
      <c r="B986" s="833" t="s">
        <v>2196</v>
      </c>
      <c r="C986" s="833" t="s">
        <v>2202</v>
      </c>
      <c r="D986" s="834" t="s">
        <v>3340</v>
      </c>
      <c r="E986" s="835" t="s">
        <v>2213</v>
      </c>
      <c r="F986" s="833" t="s">
        <v>2197</v>
      </c>
      <c r="G986" s="833" t="s">
        <v>2237</v>
      </c>
      <c r="H986" s="833" t="s">
        <v>587</v>
      </c>
      <c r="I986" s="833" t="s">
        <v>3162</v>
      </c>
      <c r="J986" s="833" t="s">
        <v>2635</v>
      </c>
      <c r="K986" s="833" t="s">
        <v>732</v>
      </c>
      <c r="L986" s="836">
        <v>93.18</v>
      </c>
      <c r="M986" s="836">
        <v>93.18</v>
      </c>
      <c r="N986" s="833">
        <v>1</v>
      </c>
      <c r="O986" s="837">
        <v>1</v>
      </c>
      <c r="P986" s="836"/>
      <c r="Q986" s="838">
        <v>0</v>
      </c>
      <c r="R986" s="833"/>
      <c r="S986" s="838">
        <v>0</v>
      </c>
      <c r="T986" s="837"/>
      <c r="U986" s="839">
        <v>0</v>
      </c>
    </row>
    <row r="987" spans="1:21" ht="14.45" customHeight="1" x14ac:dyDescent="0.2">
      <c r="A987" s="832">
        <v>50</v>
      </c>
      <c r="B987" s="833" t="s">
        <v>2196</v>
      </c>
      <c r="C987" s="833" t="s">
        <v>2202</v>
      </c>
      <c r="D987" s="834" t="s">
        <v>3340</v>
      </c>
      <c r="E987" s="835" t="s">
        <v>2213</v>
      </c>
      <c r="F987" s="833" t="s">
        <v>2197</v>
      </c>
      <c r="G987" s="833" t="s">
        <v>2237</v>
      </c>
      <c r="H987" s="833" t="s">
        <v>587</v>
      </c>
      <c r="I987" s="833" t="s">
        <v>3332</v>
      </c>
      <c r="J987" s="833" t="s">
        <v>2319</v>
      </c>
      <c r="K987" s="833" t="s">
        <v>2568</v>
      </c>
      <c r="L987" s="836">
        <v>477.84</v>
      </c>
      <c r="M987" s="836">
        <v>477.84</v>
      </c>
      <c r="N987" s="833">
        <v>1</v>
      </c>
      <c r="O987" s="837">
        <v>0.5</v>
      </c>
      <c r="P987" s="836"/>
      <c r="Q987" s="838">
        <v>0</v>
      </c>
      <c r="R987" s="833"/>
      <c r="S987" s="838">
        <v>0</v>
      </c>
      <c r="T987" s="837"/>
      <c r="U987" s="839">
        <v>0</v>
      </c>
    </row>
    <row r="988" spans="1:21" ht="14.45" customHeight="1" x14ac:dyDescent="0.2">
      <c r="A988" s="832">
        <v>50</v>
      </c>
      <c r="B988" s="833" t="s">
        <v>2196</v>
      </c>
      <c r="C988" s="833" t="s">
        <v>2202</v>
      </c>
      <c r="D988" s="834" t="s">
        <v>3340</v>
      </c>
      <c r="E988" s="835" t="s">
        <v>2213</v>
      </c>
      <c r="F988" s="833" t="s">
        <v>2197</v>
      </c>
      <c r="G988" s="833" t="s">
        <v>2237</v>
      </c>
      <c r="H988" s="833" t="s">
        <v>587</v>
      </c>
      <c r="I988" s="833" t="s">
        <v>3333</v>
      </c>
      <c r="J988" s="833" t="s">
        <v>3334</v>
      </c>
      <c r="K988" s="833" t="s">
        <v>2239</v>
      </c>
      <c r="L988" s="836">
        <v>143.35</v>
      </c>
      <c r="M988" s="836">
        <v>143.35</v>
      </c>
      <c r="N988" s="833">
        <v>1</v>
      </c>
      <c r="O988" s="837">
        <v>0.5</v>
      </c>
      <c r="P988" s="836"/>
      <c r="Q988" s="838">
        <v>0</v>
      </c>
      <c r="R988" s="833"/>
      <c r="S988" s="838">
        <v>0</v>
      </c>
      <c r="T988" s="837"/>
      <c r="U988" s="839">
        <v>0</v>
      </c>
    </row>
    <row r="989" spans="1:21" ht="14.45" customHeight="1" x14ac:dyDescent="0.2">
      <c r="A989" s="832">
        <v>50</v>
      </c>
      <c r="B989" s="833" t="s">
        <v>2196</v>
      </c>
      <c r="C989" s="833" t="s">
        <v>2202</v>
      </c>
      <c r="D989" s="834" t="s">
        <v>3340</v>
      </c>
      <c r="E989" s="835" t="s">
        <v>2213</v>
      </c>
      <c r="F989" s="833" t="s">
        <v>2197</v>
      </c>
      <c r="G989" s="833" t="s">
        <v>2224</v>
      </c>
      <c r="H989" s="833" t="s">
        <v>587</v>
      </c>
      <c r="I989" s="833" t="s">
        <v>1822</v>
      </c>
      <c r="J989" s="833" t="s">
        <v>1823</v>
      </c>
      <c r="K989" s="833" t="s">
        <v>696</v>
      </c>
      <c r="L989" s="836">
        <v>17.559999999999999</v>
      </c>
      <c r="M989" s="836">
        <v>52.679999999999993</v>
      </c>
      <c r="N989" s="833">
        <v>3</v>
      </c>
      <c r="O989" s="837">
        <v>2</v>
      </c>
      <c r="P989" s="836">
        <v>17.559999999999999</v>
      </c>
      <c r="Q989" s="838">
        <v>0.33333333333333337</v>
      </c>
      <c r="R989" s="833">
        <v>1</v>
      </c>
      <c r="S989" s="838">
        <v>0.33333333333333331</v>
      </c>
      <c r="T989" s="837">
        <v>0.5</v>
      </c>
      <c r="U989" s="839">
        <v>0.25</v>
      </c>
    </row>
    <row r="990" spans="1:21" ht="14.45" customHeight="1" x14ac:dyDescent="0.2">
      <c r="A990" s="832">
        <v>50</v>
      </c>
      <c r="B990" s="833" t="s">
        <v>2196</v>
      </c>
      <c r="C990" s="833" t="s">
        <v>2202</v>
      </c>
      <c r="D990" s="834" t="s">
        <v>3340</v>
      </c>
      <c r="E990" s="835" t="s">
        <v>2213</v>
      </c>
      <c r="F990" s="833" t="s">
        <v>2197</v>
      </c>
      <c r="G990" s="833" t="s">
        <v>2224</v>
      </c>
      <c r="H990" s="833" t="s">
        <v>587</v>
      </c>
      <c r="I990" s="833" t="s">
        <v>2088</v>
      </c>
      <c r="J990" s="833" t="s">
        <v>1823</v>
      </c>
      <c r="K990" s="833" t="s">
        <v>1330</v>
      </c>
      <c r="L990" s="836">
        <v>35.11</v>
      </c>
      <c r="M990" s="836">
        <v>35.11</v>
      </c>
      <c r="N990" s="833">
        <v>1</v>
      </c>
      <c r="O990" s="837">
        <v>0.5</v>
      </c>
      <c r="P990" s="836"/>
      <c r="Q990" s="838">
        <v>0</v>
      </c>
      <c r="R990" s="833"/>
      <c r="S990" s="838">
        <v>0</v>
      </c>
      <c r="T990" s="837"/>
      <c r="U990" s="839">
        <v>0</v>
      </c>
    </row>
    <row r="991" spans="1:21" ht="14.45" customHeight="1" x14ac:dyDescent="0.2">
      <c r="A991" s="832">
        <v>50</v>
      </c>
      <c r="B991" s="833" t="s">
        <v>2196</v>
      </c>
      <c r="C991" s="833" t="s">
        <v>2202</v>
      </c>
      <c r="D991" s="834" t="s">
        <v>3340</v>
      </c>
      <c r="E991" s="835" t="s">
        <v>2213</v>
      </c>
      <c r="F991" s="833" t="s">
        <v>2197</v>
      </c>
      <c r="G991" s="833" t="s">
        <v>2224</v>
      </c>
      <c r="H991" s="833" t="s">
        <v>587</v>
      </c>
      <c r="I991" s="833" t="s">
        <v>2327</v>
      </c>
      <c r="J991" s="833" t="s">
        <v>2328</v>
      </c>
      <c r="K991" s="833" t="s">
        <v>1330</v>
      </c>
      <c r="L991" s="836">
        <v>35.11</v>
      </c>
      <c r="M991" s="836">
        <v>35.11</v>
      </c>
      <c r="N991" s="833">
        <v>1</v>
      </c>
      <c r="O991" s="837">
        <v>0.5</v>
      </c>
      <c r="P991" s="836"/>
      <c r="Q991" s="838">
        <v>0</v>
      </c>
      <c r="R991" s="833"/>
      <c r="S991" s="838">
        <v>0</v>
      </c>
      <c r="T991" s="837"/>
      <c r="U991" s="839">
        <v>0</v>
      </c>
    </row>
    <row r="992" spans="1:21" ht="14.45" customHeight="1" x14ac:dyDescent="0.2">
      <c r="A992" s="832">
        <v>50</v>
      </c>
      <c r="B992" s="833" t="s">
        <v>2196</v>
      </c>
      <c r="C992" s="833" t="s">
        <v>2202</v>
      </c>
      <c r="D992" s="834" t="s">
        <v>3340</v>
      </c>
      <c r="E992" s="835" t="s">
        <v>2213</v>
      </c>
      <c r="F992" s="833" t="s">
        <v>2197</v>
      </c>
      <c r="G992" s="833" t="s">
        <v>2361</v>
      </c>
      <c r="H992" s="833" t="s">
        <v>587</v>
      </c>
      <c r="I992" s="833" t="s">
        <v>2364</v>
      </c>
      <c r="J992" s="833" t="s">
        <v>763</v>
      </c>
      <c r="K992" s="833" t="s">
        <v>2363</v>
      </c>
      <c r="L992" s="836">
        <v>182.22</v>
      </c>
      <c r="M992" s="836">
        <v>182.22</v>
      </c>
      <c r="N992" s="833">
        <v>1</v>
      </c>
      <c r="O992" s="837">
        <v>1</v>
      </c>
      <c r="P992" s="836">
        <v>182.22</v>
      </c>
      <c r="Q992" s="838">
        <v>1</v>
      </c>
      <c r="R992" s="833">
        <v>1</v>
      </c>
      <c r="S992" s="838">
        <v>1</v>
      </c>
      <c r="T992" s="837">
        <v>1</v>
      </c>
      <c r="U992" s="839">
        <v>1</v>
      </c>
    </row>
    <row r="993" spans="1:21" ht="14.45" customHeight="1" x14ac:dyDescent="0.2">
      <c r="A993" s="832">
        <v>50</v>
      </c>
      <c r="B993" s="833" t="s">
        <v>2196</v>
      </c>
      <c r="C993" s="833" t="s">
        <v>2202</v>
      </c>
      <c r="D993" s="834" t="s">
        <v>3340</v>
      </c>
      <c r="E993" s="835" t="s">
        <v>2213</v>
      </c>
      <c r="F993" s="833" t="s">
        <v>2197</v>
      </c>
      <c r="G993" s="833" t="s">
        <v>2372</v>
      </c>
      <c r="H993" s="833" t="s">
        <v>625</v>
      </c>
      <c r="I993" s="833" t="s">
        <v>1801</v>
      </c>
      <c r="J993" s="833" t="s">
        <v>851</v>
      </c>
      <c r="K993" s="833" t="s">
        <v>1802</v>
      </c>
      <c r="L993" s="836">
        <v>42.51</v>
      </c>
      <c r="M993" s="836">
        <v>127.53</v>
      </c>
      <c r="N993" s="833">
        <v>3</v>
      </c>
      <c r="O993" s="837">
        <v>1.5</v>
      </c>
      <c r="P993" s="836">
        <v>42.51</v>
      </c>
      <c r="Q993" s="838">
        <v>0.33333333333333331</v>
      </c>
      <c r="R993" s="833">
        <v>1</v>
      </c>
      <c r="S993" s="838">
        <v>0.33333333333333331</v>
      </c>
      <c r="T993" s="837">
        <v>0.5</v>
      </c>
      <c r="U993" s="839">
        <v>0.33333333333333331</v>
      </c>
    </row>
    <row r="994" spans="1:21" ht="14.45" customHeight="1" x14ac:dyDescent="0.2">
      <c r="A994" s="832">
        <v>50</v>
      </c>
      <c r="B994" s="833" t="s">
        <v>2196</v>
      </c>
      <c r="C994" s="833" t="s">
        <v>2202</v>
      </c>
      <c r="D994" s="834" t="s">
        <v>3340</v>
      </c>
      <c r="E994" s="835" t="s">
        <v>2213</v>
      </c>
      <c r="F994" s="833" t="s">
        <v>2197</v>
      </c>
      <c r="G994" s="833" t="s">
        <v>2664</v>
      </c>
      <c r="H994" s="833" t="s">
        <v>587</v>
      </c>
      <c r="I994" s="833" t="s">
        <v>2665</v>
      </c>
      <c r="J994" s="833" t="s">
        <v>927</v>
      </c>
      <c r="K994" s="833" t="s">
        <v>2666</v>
      </c>
      <c r="L994" s="836">
        <v>45.03</v>
      </c>
      <c r="M994" s="836">
        <v>135.09</v>
      </c>
      <c r="N994" s="833">
        <v>3</v>
      </c>
      <c r="O994" s="837">
        <v>2</v>
      </c>
      <c r="P994" s="836">
        <v>45.03</v>
      </c>
      <c r="Q994" s="838">
        <v>0.33333333333333331</v>
      </c>
      <c r="R994" s="833">
        <v>1</v>
      </c>
      <c r="S994" s="838">
        <v>0.33333333333333331</v>
      </c>
      <c r="T994" s="837">
        <v>1</v>
      </c>
      <c r="U994" s="839">
        <v>0.5</v>
      </c>
    </row>
    <row r="995" spans="1:21" ht="14.45" customHeight="1" x14ac:dyDescent="0.2">
      <c r="A995" s="832">
        <v>50</v>
      </c>
      <c r="B995" s="833" t="s">
        <v>2196</v>
      </c>
      <c r="C995" s="833" t="s">
        <v>2202</v>
      </c>
      <c r="D995" s="834" t="s">
        <v>3340</v>
      </c>
      <c r="E995" s="835" t="s">
        <v>2213</v>
      </c>
      <c r="F995" s="833" t="s">
        <v>2197</v>
      </c>
      <c r="G995" s="833" t="s">
        <v>2284</v>
      </c>
      <c r="H995" s="833" t="s">
        <v>625</v>
      </c>
      <c r="I995" s="833" t="s">
        <v>1773</v>
      </c>
      <c r="J995" s="833" t="s">
        <v>1774</v>
      </c>
      <c r="K995" s="833" t="s">
        <v>1775</v>
      </c>
      <c r="L995" s="836">
        <v>93.43</v>
      </c>
      <c r="M995" s="836">
        <v>93.43</v>
      </c>
      <c r="N995" s="833">
        <v>1</v>
      </c>
      <c r="O995" s="837">
        <v>0.5</v>
      </c>
      <c r="P995" s="836"/>
      <c r="Q995" s="838">
        <v>0</v>
      </c>
      <c r="R995" s="833"/>
      <c r="S995" s="838">
        <v>0</v>
      </c>
      <c r="T995" s="837"/>
      <c r="U995" s="839">
        <v>0</v>
      </c>
    </row>
    <row r="996" spans="1:21" ht="14.45" customHeight="1" x14ac:dyDescent="0.2">
      <c r="A996" s="832">
        <v>50</v>
      </c>
      <c r="B996" s="833" t="s">
        <v>2196</v>
      </c>
      <c r="C996" s="833" t="s">
        <v>2202</v>
      </c>
      <c r="D996" s="834" t="s">
        <v>3340</v>
      </c>
      <c r="E996" s="835" t="s">
        <v>2213</v>
      </c>
      <c r="F996" s="833" t="s">
        <v>2197</v>
      </c>
      <c r="G996" s="833" t="s">
        <v>2225</v>
      </c>
      <c r="H996" s="833" t="s">
        <v>587</v>
      </c>
      <c r="I996" s="833" t="s">
        <v>2404</v>
      </c>
      <c r="J996" s="833" t="s">
        <v>658</v>
      </c>
      <c r="K996" s="833" t="s">
        <v>2405</v>
      </c>
      <c r="L996" s="836">
        <v>31.65</v>
      </c>
      <c r="M996" s="836">
        <v>31.65</v>
      </c>
      <c r="N996" s="833">
        <v>1</v>
      </c>
      <c r="O996" s="837">
        <v>0.5</v>
      </c>
      <c r="P996" s="836"/>
      <c r="Q996" s="838">
        <v>0</v>
      </c>
      <c r="R996" s="833"/>
      <c r="S996" s="838">
        <v>0</v>
      </c>
      <c r="T996" s="837"/>
      <c r="U996" s="839">
        <v>0</v>
      </c>
    </row>
    <row r="997" spans="1:21" ht="14.45" customHeight="1" x14ac:dyDescent="0.2">
      <c r="A997" s="832">
        <v>50</v>
      </c>
      <c r="B997" s="833" t="s">
        <v>2196</v>
      </c>
      <c r="C997" s="833" t="s">
        <v>2202</v>
      </c>
      <c r="D997" s="834" t="s">
        <v>3340</v>
      </c>
      <c r="E997" s="835" t="s">
        <v>2213</v>
      </c>
      <c r="F997" s="833" t="s">
        <v>2197</v>
      </c>
      <c r="G997" s="833" t="s">
        <v>2225</v>
      </c>
      <c r="H997" s="833" t="s">
        <v>587</v>
      </c>
      <c r="I997" s="833" t="s">
        <v>2226</v>
      </c>
      <c r="J997" s="833" t="s">
        <v>658</v>
      </c>
      <c r="K997" s="833" t="s">
        <v>2227</v>
      </c>
      <c r="L997" s="836">
        <v>10.55</v>
      </c>
      <c r="M997" s="836">
        <v>21.1</v>
      </c>
      <c r="N997" s="833">
        <v>2</v>
      </c>
      <c r="O997" s="837">
        <v>1</v>
      </c>
      <c r="P997" s="836"/>
      <c r="Q997" s="838">
        <v>0</v>
      </c>
      <c r="R997" s="833"/>
      <c r="S997" s="838">
        <v>0</v>
      </c>
      <c r="T997" s="837"/>
      <c r="U997" s="839">
        <v>0</v>
      </c>
    </row>
    <row r="998" spans="1:21" ht="14.45" customHeight="1" x14ac:dyDescent="0.2">
      <c r="A998" s="832">
        <v>50</v>
      </c>
      <c r="B998" s="833" t="s">
        <v>2196</v>
      </c>
      <c r="C998" s="833" t="s">
        <v>2202</v>
      </c>
      <c r="D998" s="834" t="s">
        <v>3340</v>
      </c>
      <c r="E998" s="835" t="s">
        <v>2213</v>
      </c>
      <c r="F998" s="833" t="s">
        <v>2197</v>
      </c>
      <c r="G998" s="833" t="s">
        <v>2225</v>
      </c>
      <c r="H998" s="833" t="s">
        <v>587</v>
      </c>
      <c r="I998" s="833" t="s">
        <v>2415</v>
      </c>
      <c r="J998" s="833" t="s">
        <v>2416</v>
      </c>
      <c r="K998" s="833" t="s">
        <v>2417</v>
      </c>
      <c r="L998" s="836">
        <v>31.65</v>
      </c>
      <c r="M998" s="836">
        <v>94.949999999999989</v>
      </c>
      <c r="N998" s="833">
        <v>3</v>
      </c>
      <c r="O998" s="837">
        <v>1.5</v>
      </c>
      <c r="P998" s="836">
        <v>31.65</v>
      </c>
      <c r="Q998" s="838">
        <v>0.33333333333333337</v>
      </c>
      <c r="R998" s="833">
        <v>1</v>
      </c>
      <c r="S998" s="838">
        <v>0.33333333333333331</v>
      </c>
      <c r="T998" s="837">
        <v>0.5</v>
      </c>
      <c r="U998" s="839">
        <v>0.33333333333333331</v>
      </c>
    </row>
    <row r="999" spans="1:21" ht="14.45" customHeight="1" x14ac:dyDescent="0.2">
      <c r="A999" s="832">
        <v>50</v>
      </c>
      <c r="B999" s="833" t="s">
        <v>2196</v>
      </c>
      <c r="C999" s="833" t="s">
        <v>2202</v>
      </c>
      <c r="D999" s="834" t="s">
        <v>3340</v>
      </c>
      <c r="E999" s="835" t="s">
        <v>2213</v>
      </c>
      <c r="F999" s="833" t="s">
        <v>2197</v>
      </c>
      <c r="G999" s="833" t="s">
        <v>2440</v>
      </c>
      <c r="H999" s="833" t="s">
        <v>625</v>
      </c>
      <c r="I999" s="833" t="s">
        <v>2688</v>
      </c>
      <c r="J999" s="833" t="s">
        <v>689</v>
      </c>
      <c r="K999" s="833" t="s">
        <v>2689</v>
      </c>
      <c r="L999" s="836">
        <v>10.65</v>
      </c>
      <c r="M999" s="836">
        <v>10.65</v>
      </c>
      <c r="N999" s="833">
        <v>1</v>
      </c>
      <c r="O999" s="837">
        <v>0.5</v>
      </c>
      <c r="P999" s="836"/>
      <c r="Q999" s="838">
        <v>0</v>
      </c>
      <c r="R999" s="833"/>
      <c r="S999" s="838">
        <v>0</v>
      </c>
      <c r="T999" s="837"/>
      <c r="U999" s="839">
        <v>0</v>
      </c>
    </row>
    <row r="1000" spans="1:21" ht="14.45" customHeight="1" x14ac:dyDescent="0.2">
      <c r="A1000" s="832">
        <v>50</v>
      </c>
      <c r="B1000" s="833" t="s">
        <v>2196</v>
      </c>
      <c r="C1000" s="833" t="s">
        <v>2202</v>
      </c>
      <c r="D1000" s="834" t="s">
        <v>3340</v>
      </c>
      <c r="E1000" s="835" t="s">
        <v>2213</v>
      </c>
      <c r="F1000" s="833" t="s">
        <v>2197</v>
      </c>
      <c r="G1000" s="833" t="s">
        <v>2256</v>
      </c>
      <c r="H1000" s="833" t="s">
        <v>625</v>
      </c>
      <c r="I1000" s="833" t="s">
        <v>1762</v>
      </c>
      <c r="J1000" s="833" t="s">
        <v>842</v>
      </c>
      <c r="K1000" s="833" t="s">
        <v>1763</v>
      </c>
      <c r="L1000" s="836">
        <v>923.74</v>
      </c>
      <c r="M1000" s="836">
        <v>1847.48</v>
      </c>
      <c r="N1000" s="833">
        <v>2</v>
      </c>
      <c r="O1000" s="837">
        <v>1</v>
      </c>
      <c r="P1000" s="836"/>
      <c r="Q1000" s="838">
        <v>0</v>
      </c>
      <c r="R1000" s="833"/>
      <c r="S1000" s="838">
        <v>0</v>
      </c>
      <c r="T1000" s="837"/>
      <c r="U1000" s="839">
        <v>0</v>
      </c>
    </row>
    <row r="1001" spans="1:21" ht="14.45" customHeight="1" x14ac:dyDescent="0.2">
      <c r="A1001" s="832">
        <v>50</v>
      </c>
      <c r="B1001" s="833" t="s">
        <v>2196</v>
      </c>
      <c r="C1001" s="833" t="s">
        <v>2202</v>
      </c>
      <c r="D1001" s="834" t="s">
        <v>3340</v>
      </c>
      <c r="E1001" s="835" t="s">
        <v>2213</v>
      </c>
      <c r="F1001" s="833" t="s">
        <v>2197</v>
      </c>
      <c r="G1001" s="833" t="s">
        <v>3124</v>
      </c>
      <c r="H1001" s="833" t="s">
        <v>587</v>
      </c>
      <c r="I1001" s="833" t="s">
        <v>3125</v>
      </c>
      <c r="J1001" s="833" t="s">
        <v>3126</v>
      </c>
      <c r="K1001" s="833" t="s">
        <v>2695</v>
      </c>
      <c r="L1001" s="836">
        <v>174.59</v>
      </c>
      <c r="M1001" s="836">
        <v>174.59</v>
      </c>
      <c r="N1001" s="833">
        <v>1</v>
      </c>
      <c r="O1001" s="837">
        <v>1</v>
      </c>
      <c r="P1001" s="836"/>
      <c r="Q1001" s="838">
        <v>0</v>
      </c>
      <c r="R1001" s="833"/>
      <c r="S1001" s="838">
        <v>0</v>
      </c>
      <c r="T1001" s="837"/>
      <c r="U1001" s="839">
        <v>0</v>
      </c>
    </row>
    <row r="1002" spans="1:21" ht="14.45" customHeight="1" x14ac:dyDescent="0.2">
      <c r="A1002" s="832">
        <v>50</v>
      </c>
      <c r="B1002" s="833" t="s">
        <v>2196</v>
      </c>
      <c r="C1002" s="833" t="s">
        <v>2202</v>
      </c>
      <c r="D1002" s="834" t="s">
        <v>3340</v>
      </c>
      <c r="E1002" s="835" t="s">
        <v>2213</v>
      </c>
      <c r="F1002" s="833" t="s">
        <v>2197</v>
      </c>
      <c r="G1002" s="833" t="s">
        <v>2236</v>
      </c>
      <c r="H1002" s="833" t="s">
        <v>625</v>
      </c>
      <c r="I1002" s="833" t="s">
        <v>1719</v>
      </c>
      <c r="J1002" s="833" t="s">
        <v>1715</v>
      </c>
      <c r="K1002" s="833" t="s">
        <v>1720</v>
      </c>
      <c r="L1002" s="836">
        <v>32.25</v>
      </c>
      <c r="M1002" s="836">
        <v>96.75</v>
      </c>
      <c r="N1002" s="833">
        <v>3</v>
      </c>
      <c r="O1002" s="837">
        <v>1.5</v>
      </c>
      <c r="P1002" s="836">
        <v>32.25</v>
      </c>
      <c r="Q1002" s="838">
        <v>0.33333333333333331</v>
      </c>
      <c r="R1002" s="833">
        <v>1</v>
      </c>
      <c r="S1002" s="838">
        <v>0.33333333333333331</v>
      </c>
      <c r="T1002" s="837">
        <v>0.5</v>
      </c>
      <c r="U1002" s="839">
        <v>0.33333333333333331</v>
      </c>
    </row>
    <row r="1003" spans="1:21" ht="14.45" customHeight="1" x14ac:dyDescent="0.2">
      <c r="A1003" s="832">
        <v>50</v>
      </c>
      <c r="B1003" s="833" t="s">
        <v>2196</v>
      </c>
      <c r="C1003" s="833" t="s">
        <v>2202</v>
      </c>
      <c r="D1003" s="834" t="s">
        <v>3340</v>
      </c>
      <c r="E1003" s="835" t="s">
        <v>2213</v>
      </c>
      <c r="F1003" s="833" t="s">
        <v>2197</v>
      </c>
      <c r="G1003" s="833" t="s">
        <v>2468</v>
      </c>
      <c r="H1003" s="833" t="s">
        <v>587</v>
      </c>
      <c r="I1003" s="833" t="s">
        <v>2469</v>
      </c>
      <c r="J1003" s="833" t="s">
        <v>2470</v>
      </c>
      <c r="K1003" s="833" t="s">
        <v>2471</v>
      </c>
      <c r="L1003" s="836">
        <v>72.88</v>
      </c>
      <c r="M1003" s="836">
        <v>72.88</v>
      </c>
      <c r="N1003" s="833">
        <v>1</v>
      </c>
      <c r="O1003" s="837">
        <v>0.5</v>
      </c>
      <c r="P1003" s="836"/>
      <c r="Q1003" s="838">
        <v>0</v>
      </c>
      <c r="R1003" s="833"/>
      <c r="S1003" s="838">
        <v>0</v>
      </c>
      <c r="T1003" s="837"/>
      <c r="U1003" s="839">
        <v>0</v>
      </c>
    </row>
    <row r="1004" spans="1:21" ht="14.45" customHeight="1" x14ac:dyDescent="0.2">
      <c r="A1004" s="832">
        <v>50</v>
      </c>
      <c r="B1004" s="833" t="s">
        <v>2196</v>
      </c>
      <c r="C1004" s="833" t="s">
        <v>2202</v>
      </c>
      <c r="D1004" s="834" t="s">
        <v>3340</v>
      </c>
      <c r="E1004" s="835" t="s">
        <v>2213</v>
      </c>
      <c r="F1004" s="833" t="s">
        <v>2197</v>
      </c>
      <c r="G1004" s="833" t="s">
        <v>3335</v>
      </c>
      <c r="H1004" s="833" t="s">
        <v>587</v>
      </c>
      <c r="I1004" s="833" t="s">
        <v>3336</v>
      </c>
      <c r="J1004" s="833" t="s">
        <v>3337</v>
      </c>
      <c r="K1004" s="833" t="s">
        <v>3338</v>
      </c>
      <c r="L1004" s="836">
        <v>170.56</v>
      </c>
      <c r="M1004" s="836">
        <v>170.56</v>
      </c>
      <c r="N1004" s="833">
        <v>1</v>
      </c>
      <c r="O1004" s="837">
        <v>0.5</v>
      </c>
      <c r="P1004" s="836"/>
      <c r="Q1004" s="838">
        <v>0</v>
      </c>
      <c r="R1004" s="833"/>
      <c r="S1004" s="838">
        <v>0</v>
      </c>
      <c r="T1004" s="837"/>
      <c r="U1004" s="839">
        <v>0</v>
      </c>
    </row>
    <row r="1005" spans="1:21" ht="14.45" customHeight="1" x14ac:dyDescent="0.2">
      <c r="A1005" s="832">
        <v>50</v>
      </c>
      <c r="B1005" s="833" t="s">
        <v>2196</v>
      </c>
      <c r="C1005" s="833" t="s">
        <v>2202</v>
      </c>
      <c r="D1005" s="834" t="s">
        <v>3340</v>
      </c>
      <c r="E1005" s="835" t="s">
        <v>2213</v>
      </c>
      <c r="F1005" s="833" t="s">
        <v>2197</v>
      </c>
      <c r="G1005" s="833" t="s">
        <v>2293</v>
      </c>
      <c r="H1005" s="833" t="s">
        <v>587</v>
      </c>
      <c r="I1005" s="833" t="s">
        <v>2294</v>
      </c>
      <c r="J1005" s="833" t="s">
        <v>1083</v>
      </c>
      <c r="K1005" s="833" t="s">
        <v>2295</v>
      </c>
      <c r="L1005" s="836">
        <v>128.69999999999999</v>
      </c>
      <c r="M1005" s="836">
        <v>257.39999999999998</v>
      </c>
      <c r="N1005" s="833">
        <v>2</v>
      </c>
      <c r="O1005" s="837">
        <v>2</v>
      </c>
      <c r="P1005" s="836"/>
      <c r="Q1005" s="838">
        <v>0</v>
      </c>
      <c r="R1005" s="833"/>
      <c r="S1005" s="838">
        <v>0</v>
      </c>
      <c r="T1005" s="837"/>
      <c r="U1005" s="839">
        <v>0</v>
      </c>
    </row>
    <row r="1006" spans="1:21" ht="14.45" customHeight="1" x14ac:dyDescent="0.2">
      <c r="A1006" s="832">
        <v>50</v>
      </c>
      <c r="B1006" s="833" t="s">
        <v>2196</v>
      </c>
      <c r="C1006" s="833" t="s">
        <v>2202</v>
      </c>
      <c r="D1006" s="834" t="s">
        <v>3340</v>
      </c>
      <c r="E1006" s="835" t="s">
        <v>2213</v>
      </c>
      <c r="F1006" s="833" t="s">
        <v>2197</v>
      </c>
      <c r="G1006" s="833" t="s">
        <v>2244</v>
      </c>
      <c r="H1006" s="833" t="s">
        <v>587</v>
      </c>
      <c r="I1006" s="833" t="s">
        <v>2245</v>
      </c>
      <c r="J1006" s="833" t="s">
        <v>1154</v>
      </c>
      <c r="K1006" s="833" t="s">
        <v>2246</v>
      </c>
      <c r="L1006" s="836">
        <v>42.08</v>
      </c>
      <c r="M1006" s="836">
        <v>42.08</v>
      </c>
      <c r="N1006" s="833">
        <v>1</v>
      </c>
      <c r="O1006" s="837">
        <v>0.5</v>
      </c>
      <c r="P1006" s="836"/>
      <c r="Q1006" s="838">
        <v>0</v>
      </c>
      <c r="R1006" s="833"/>
      <c r="S1006" s="838">
        <v>0</v>
      </c>
      <c r="T1006" s="837"/>
      <c r="U1006" s="839">
        <v>0</v>
      </c>
    </row>
    <row r="1007" spans="1:21" ht="14.45" customHeight="1" x14ac:dyDescent="0.2">
      <c r="A1007" s="832">
        <v>50</v>
      </c>
      <c r="B1007" s="833" t="s">
        <v>2196</v>
      </c>
      <c r="C1007" s="833" t="s">
        <v>2202</v>
      </c>
      <c r="D1007" s="834" t="s">
        <v>3340</v>
      </c>
      <c r="E1007" s="835" t="s">
        <v>2213</v>
      </c>
      <c r="F1007" s="833" t="s">
        <v>2197</v>
      </c>
      <c r="G1007" s="833" t="s">
        <v>2247</v>
      </c>
      <c r="H1007" s="833" t="s">
        <v>587</v>
      </c>
      <c r="I1007" s="833" t="s">
        <v>2248</v>
      </c>
      <c r="J1007" s="833" t="s">
        <v>1285</v>
      </c>
      <c r="K1007" s="833" t="s">
        <v>2249</v>
      </c>
      <c r="L1007" s="836">
        <v>219.37</v>
      </c>
      <c r="M1007" s="836">
        <v>438.74</v>
      </c>
      <c r="N1007" s="833">
        <v>2</v>
      </c>
      <c r="O1007" s="837">
        <v>0.5</v>
      </c>
      <c r="P1007" s="836"/>
      <c r="Q1007" s="838">
        <v>0</v>
      </c>
      <c r="R1007" s="833"/>
      <c r="S1007" s="838">
        <v>0</v>
      </c>
      <c r="T1007" s="837"/>
      <c r="U1007" s="839">
        <v>0</v>
      </c>
    </row>
    <row r="1008" spans="1:21" ht="14.45" customHeight="1" x14ac:dyDescent="0.2">
      <c r="A1008" s="832">
        <v>50</v>
      </c>
      <c r="B1008" s="833" t="s">
        <v>2196</v>
      </c>
      <c r="C1008" s="833" t="s">
        <v>2202</v>
      </c>
      <c r="D1008" s="834" t="s">
        <v>3340</v>
      </c>
      <c r="E1008" s="835" t="s">
        <v>2213</v>
      </c>
      <c r="F1008" s="833" t="s">
        <v>2197</v>
      </c>
      <c r="G1008" s="833" t="s">
        <v>2498</v>
      </c>
      <c r="H1008" s="833" t="s">
        <v>625</v>
      </c>
      <c r="I1008" s="833" t="s">
        <v>1876</v>
      </c>
      <c r="J1008" s="833" t="s">
        <v>1877</v>
      </c>
      <c r="K1008" s="833" t="s">
        <v>1878</v>
      </c>
      <c r="L1008" s="836">
        <v>263.68</v>
      </c>
      <c r="M1008" s="836">
        <v>263.68</v>
      </c>
      <c r="N1008" s="833">
        <v>1</v>
      </c>
      <c r="O1008" s="837">
        <v>0.5</v>
      </c>
      <c r="P1008" s="836"/>
      <c r="Q1008" s="838">
        <v>0</v>
      </c>
      <c r="R1008" s="833"/>
      <c r="S1008" s="838">
        <v>0</v>
      </c>
      <c r="T1008" s="837"/>
      <c r="U1008" s="839">
        <v>0</v>
      </c>
    </row>
    <row r="1009" spans="1:21" ht="14.45" customHeight="1" x14ac:dyDescent="0.2">
      <c r="A1009" s="832">
        <v>50</v>
      </c>
      <c r="B1009" s="833" t="s">
        <v>2196</v>
      </c>
      <c r="C1009" s="833" t="s">
        <v>2202</v>
      </c>
      <c r="D1009" s="834" t="s">
        <v>3340</v>
      </c>
      <c r="E1009" s="835" t="s">
        <v>2213</v>
      </c>
      <c r="F1009" s="833" t="s">
        <v>2197</v>
      </c>
      <c r="G1009" s="833" t="s">
        <v>2498</v>
      </c>
      <c r="H1009" s="833" t="s">
        <v>587</v>
      </c>
      <c r="I1009" s="833" t="s">
        <v>2499</v>
      </c>
      <c r="J1009" s="833" t="s">
        <v>2500</v>
      </c>
      <c r="K1009" s="833" t="s">
        <v>2501</v>
      </c>
      <c r="L1009" s="836">
        <v>36.909999999999997</v>
      </c>
      <c r="M1009" s="836">
        <v>36.909999999999997</v>
      </c>
      <c r="N1009" s="833">
        <v>1</v>
      </c>
      <c r="O1009" s="837">
        <v>0.5</v>
      </c>
      <c r="P1009" s="836"/>
      <c r="Q1009" s="838">
        <v>0</v>
      </c>
      <c r="R1009" s="833"/>
      <c r="S1009" s="838">
        <v>0</v>
      </c>
      <c r="T1009" s="837"/>
      <c r="U1009" s="839">
        <v>0</v>
      </c>
    </row>
    <row r="1010" spans="1:21" ht="14.45" customHeight="1" x14ac:dyDescent="0.2">
      <c r="A1010" s="832">
        <v>50</v>
      </c>
      <c r="B1010" s="833" t="s">
        <v>2196</v>
      </c>
      <c r="C1010" s="833" t="s">
        <v>2202</v>
      </c>
      <c r="D1010" s="834" t="s">
        <v>3340</v>
      </c>
      <c r="E1010" s="835" t="s">
        <v>2213</v>
      </c>
      <c r="F1010" s="833" t="s">
        <v>2197</v>
      </c>
      <c r="G1010" s="833" t="s">
        <v>2598</v>
      </c>
      <c r="H1010" s="833" t="s">
        <v>587</v>
      </c>
      <c r="I1010" s="833" t="s">
        <v>2599</v>
      </c>
      <c r="J1010" s="833" t="s">
        <v>2600</v>
      </c>
      <c r="K1010" s="833" t="s">
        <v>2601</v>
      </c>
      <c r="L1010" s="836">
        <v>93.43</v>
      </c>
      <c r="M1010" s="836">
        <v>93.43</v>
      </c>
      <c r="N1010" s="833">
        <v>1</v>
      </c>
      <c r="O1010" s="837">
        <v>0.5</v>
      </c>
      <c r="P1010" s="836">
        <v>93.43</v>
      </c>
      <c r="Q1010" s="838">
        <v>1</v>
      </c>
      <c r="R1010" s="833">
        <v>1</v>
      </c>
      <c r="S1010" s="838">
        <v>1</v>
      </c>
      <c r="T1010" s="837">
        <v>0.5</v>
      </c>
      <c r="U1010" s="839">
        <v>1</v>
      </c>
    </row>
    <row r="1011" spans="1:21" ht="14.45" customHeight="1" x14ac:dyDescent="0.2">
      <c r="A1011" s="832">
        <v>50</v>
      </c>
      <c r="B1011" s="833" t="s">
        <v>2196</v>
      </c>
      <c r="C1011" s="833" t="s">
        <v>2202</v>
      </c>
      <c r="D1011" s="834" t="s">
        <v>3340</v>
      </c>
      <c r="E1011" s="835" t="s">
        <v>2213</v>
      </c>
      <c r="F1011" s="833" t="s">
        <v>2197</v>
      </c>
      <c r="G1011" s="833" t="s">
        <v>1163</v>
      </c>
      <c r="H1011" s="833" t="s">
        <v>625</v>
      </c>
      <c r="I1011" s="833" t="s">
        <v>1751</v>
      </c>
      <c r="J1011" s="833" t="s">
        <v>1752</v>
      </c>
      <c r="K1011" s="833" t="s">
        <v>1753</v>
      </c>
      <c r="L1011" s="836">
        <v>184.74</v>
      </c>
      <c r="M1011" s="836">
        <v>184.74</v>
      </c>
      <c r="N1011" s="833">
        <v>1</v>
      </c>
      <c r="O1011" s="837">
        <v>0.5</v>
      </c>
      <c r="P1011" s="836"/>
      <c r="Q1011" s="838">
        <v>0</v>
      </c>
      <c r="R1011" s="833"/>
      <c r="S1011" s="838">
        <v>0</v>
      </c>
      <c r="T1011" s="837"/>
      <c r="U1011" s="839">
        <v>0</v>
      </c>
    </row>
    <row r="1012" spans="1:21" ht="14.45" customHeight="1" x14ac:dyDescent="0.2">
      <c r="A1012" s="832">
        <v>50</v>
      </c>
      <c r="B1012" s="833" t="s">
        <v>2196</v>
      </c>
      <c r="C1012" s="833" t="s">
        <v>2202</v>
      </c>
      <c r="D1012" s="834" t="s">
        <v>3340</v>
      </c>
      <c r="E1012" s="835" t="s">
        <v>2213</v>
      </c>
      <c r="F1012" s="833" t="s">
        <v>2197</v>
      </c>
      <c r="G1012" s="833" t="s">
        <v>1163</v>
      </c>
      <c r="H1012" s="833" t="s">
        <v>625</v>
      </c>
      <c r="I1012" s="833" t="s">
        <v>1754</v>
      </c>
      <c r="J1012" s="833" t="s">
        <v>1755</v>
      </c>
      <c r="K1012" s="833" t="s">
        <v>1756</v>
      </c>
      <c r="L1012" s="836">
        <v>120.61</v>
      </c>
      <c r="M1012" s="836">
        <v>120.61</v>
      </c>
      <c r="N1012" s="833">
        <v>1</v>
      </c>
      <c r="O1012" s="837">
        <v>0.5</v>
      </c>
      <c r="P1012" s="836"/>
      <c r="Q1012" s="838">
        <v>0</v>
      </c>
      <c r="R1012" s="833"/>
      <c r="S1012" s="838">
        <v>0</v>
      </c>
      <c r="T1012" s="837"/>
      <c r="U1012" s="839">
        <v>0</v>
      </c>
    </row>
    <row r="1013" spans="1:21" ht="14.45" customHeight="1" x14ac:dyDescent="0.2">
      <c r="A1013" s="832">
        <v>50</v>
      </c>
      <c r="B1013" s="833" t="s">
        <v>2196</v>
      </c>
      <c r="C1013" s="833" t="s">
        <v>2202</v>
      </c>
      <c r="D1013" s="834" t="s">
        <v>3340</v>
      </c>
      <c r="E1013" s="835" t="s">
        <v>2213</v>
      </c>
      <c r="F1013" s="833" t="s">
        <v>2197</v>
      </c>
      <c r="G1013" s="833" t="s">
        <v>2543</v>
      </c>
      <c r="H1013" s="833" t="s">
        <v>587</v>
      </c>
      <c r="I1013" s="833" t="s">
        <v>2544</v>
      </c>
      <c r="J1013" s="833" t="s">
        <v>970</v>
      </c>
      <c r="K1013" s="833" t="s">
        <v>971</v>
      </c>
      <c r="L1013" s="836">
        <v>107.27</v>
      </c>
      <c r="M1013" s="836">
        <v>107.27</v>
      </c>
      <c r="N1013" s="833">
        <v>1</v>
      </c>
      <c r="O1013" s="837">
        <v>1</v>
      </c>
      <c r="P1013" s="836"/>
      <c r="Q1013" s="838">
        <v>0</v>
      </c>
      <c r="R1013" s="833"/>
      <c r="S1013" s="838">
        <v>0</v>
      </c>
      <c r="T1013" s="837"/>
      <c r="U1013" s="839">
        <v>0</v>
      </c>
    </row>
    <row r="1014" spans="1:21" ht="14.45" customHeight="1" thickBot="1" x14ac:dyDescent="0.25">
      <c r="A1014" s="840">
        <v>50</v>
      </c>
      <c r="B1014" s="841" t="s">
        <v>2196</v>
      </c>
      <c r="C1014" s="841" t="s">
        <v>2202</v>
      </c>
      <c r="D1014" s="842" t="s">
        <v>3340</v>
      </c>
      <c r="E1014" s="843" t="s">
        <v>2213</v>
      </c>
      <c r="F1014" s="841" t="s">
        <v>2198</v>
      </c>
      <c r="G1014" s="841" t="s">
        <v>3109</v>
      </c>
      <c r="H1014" s="841" t="s">
        <v>587</v>
      </c>
      <c r="I1014" s="841" t="s">
        <v>3318</v>
      </c>
      <c r="J1014" s="841" t="s">
        <v>3111</v>
      </c>
      <c r="K1014" s="841"/>
      <c r="L1014" s="844">
        <v>0</v>
      </c>
      <c r="M1014" s="844">
        <v>0</v>
      </c>
      <c r="N1014" s="841">
        <v>9</v>
      </c>
      <c r="O1014" s="845">
        <v>4</v>
      </c>
      <c r="P1014" s="844"/>
      <c r="Q1014" s="846"/>
      <c r="R1014" s="841"/>
      <c r="S1014" s="846">
        <v>0</v>
      </c>
      <c r="T1014" s="845"/>
      <c r="U1014" s="847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556B1248-B572-4971-9F25-6036DE7CFB5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8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325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236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30" t="s">
        <v>585</v>
      </c>
      <c r="B5" s="731" t="s">
        <v>586</v>
      </c>
      <c r="C5" s="732" t="s">
        <v>587</v>
      </c>
      <c r="D5" s="732" t="s">
        <v>587</v>
      </c>
      <c r="E5" s="732"/>
      <c r="F5" s="732" t="s">
        <v>587</v>
      </c>
      <c r="G5" s="732" t="s">
        <v>587</v>
      </c>
      <c r="H5" s="732" t="s">
        <v>587</v>
      </c>
      <c r="I5" s="733" t="s">
        <v>587</v>
      </c>
      <c r="J5" s="734" t="s">
        <v>73</v>
      </c>
    </row>
    <row r="6" spans="1:10" ht="14.45" customHeight="1" x14ac:dyDescent="0.2">
      <c r="A6" s="730" t="s">
        <v>585</v>
      </c>
      <c r="B6" s="731" t="s">
        <v>3342</v>
      </c>
      <c r="C6" s="732">
        <v>0</v>
      </c>
      <c r="D6" s="732">
        <v>-32.299999999999997</v>
      </c>
      <c r="E6" s="732"/>
      <c r="F6" s="732">
        <v>0</v>
      </c>
      <c r="G6" s="732">
        <v>0</v>
      </c>
      <c r="H6" s="732">
        <v>0</v>
      </c>
      <c r="I6" s="733" t="s">
        <v>587</v>
      </c>
      <c r="J6" s="734" t="s">
        <v>1</v>
      </c>
    </row>
    <row r="7" spans="1:10" ht="14.45" customHeight="1" x14ac:dyDescent="0.2">
      <c r="A7" s="730" t="s">
        <v>585</v>
      </c>
      <c r="B7" s="731" t="s">
        <v>3343</v>
      </c>
      <c r="C7" s="732">
        <v>0</v>
      </c>
      <c r="D7" s="732">
        <v>0</v>
      </c>
      <c r="E7" s="732"/>
      <c r="F7" s="732">
        <v>0</v>
      </c>
      <c r="G7" s="732">
        <v>0</v>
      </c>
      <c r="H7" s="732">
        <v>0</v>
      </c>
      <c r="I7" s="733" t="s">
        <v>587</v>
      </c>
      <c r="J7" s="734" t="s">
        <v>1</v>
      </c>
    </row>
    <row r="8" spans="1:10" ht="14.45" customHeight="1" x14ac:dyDescent="0.2">
      <c r="A8" s="730" t="s">
        <v>585</v>
      </c>
      <c r="B8" s="731" t="s">
        <v>3344</v>
      </c>
      <c r="C8" s="732">
        <v>1322.9072099999998</v>
      </c>
      <c r="D8" s="732">
        <v>1743.6211700000003</v>
      </c>
      <c r="E8" s="732"/>
      <c r="F8" s="732">
        <v>1724.0709200000008</v>
      </c>
      <c r="G8" s="732">
        <v>1653.3333749999999</v>
      </c>
      <c r="H8" s="732">
        <v>70.737545000000864</v>
      </c>
      <c r="I8" s="733">
        <v>1.0427848043653027</v>
      </c>
      <c r="J8" s="734" t="s">
        <v>1</v>
      </c>
    </row>
    <row r="9" spans="1:10" ht="14.45" customHeight="1" x14ac:dyDescent="0.2">
      <c r="A9" s="730" t="s">
        <v>585</v>
      </c>
      <c r="B9" s="731" t="s">
        <v>3345</v>
      </c>
      <c r="C9" s="732">
        <v>747.38851</v>
      </c>
      <c r="D9" s="732">
        <v>511.48481000000004</v>
      </c>
      <c r="E9" s="732"/>
      <c r="F9" s="732">
        <v>672.73277000000007</v>
      </c>
      <c r="G9" s="732">
        <v>533.33331250000003</v>
      </c>
      <c r="H9" s="732">
        <v>139.39945750000004</v>
      </c>
      <c r="I9" s="733">
        <v>1.2613739930224217</v>
      </c>
      <c r="J9" s="734" t="s">
        <v>1</v>
      </c>
    </row>
    <row r="10" spans="1:10" ht="14.45" customHeight="1" x14ac:dyDescent="0.2">
      <c r="A10" s="730" t="s">
        <v>585</v>
      </c>
      <c r="B10" s="731" t="s">
        <v>3346</v>
      </c>
      <c r="C10" s="732">
        <v>554.79210000000012</v>
      </c>
      <c r="D10" s="732">
        <v>658.28293999999983</v>
      </c>
      <c r="E10" s="732"/>
      <c r="F10" s="732">
        <v>576.34436000000005</v>
      </c>
      <c r="G10" s="732">
        <v>679.99997753906246</v>
      </c>
      <c r="H10" s="732">
        <v>-103.6556175390624</v>
      </c>
      <c r="I10" s="733">
        <v>0.84756526328986836</v>
      </c>
      <c r="J10" s="734" t="s">
        <v>1</v>
      </c>
    </row>
    <row r="11" spans="1:10" ht="14.45" customHeight="1" x14ac:dyDescent="0.2">
      <c r="A11" s="730" t="s">
        <v>585</v>
      </c>
      <c r="B11" s="731" t="s">
        <v>3347</v>
      </c>
      <c r="C11" s="732">
        <v>0.75975999999999999</v>
      </c>
      <c r="D11" s="732">
        <v>0.40293000000000001</v>
      </c>
      <c r="E11" s="732"/>
      <c r="F11" s="732">
        <v>0.44225000000000003</v>
      </c>
      <c r="G11" s="732">
        <v>1.3333333740234374</v>
      </c>
      <c r="H11" s="732">
        <v>-0.8910833740234374</v>
      </c>
      <c r="I11" s="733">
        <v>0.33168748987770114</v>
      </c>
      <c r="J11" s="734" t="s">
        <v>1</v>
      </c>
    </row>
    <row r="12" spans="1:10" ht="14.45" customHeight="1" x14ac:dyDescent="0.2">
      <c r="A12" s="730" t="s">
        <v>585</v>
      </c>
      <c r="B12" s="731" t="s">
        <v>3348</v>
      </c>
      <c r="C12" s="732">
        <v>746.4845600000001</v>
      </c>
      <c r="D12" s="732">
        <v>826.35181000000023</v>
      </c>
      <c r="E12" s="732"/>
      <c r="F12" s="732">
        <v>806.29937999999993</v>
      </c>
      <c r="G12" s="732">
        <v>840.00001464843763</v>
      </c>
      <c r="H12" s="732">
        <v>-33.700634648437699</v>
      </c>
      <c r="I12" s="733">
        <v>0.95988019754673182</v>
      </c>
      <c r="J12" s="734" t="s">
        <v>1</v>
      </c>
    </row>
    <row r="13" spans="1:10" ht="14.45" customHeight="1" x14ac:dyDescent="0.2">
      <c r="A13" s="730" t="s">
        <v>585</v>
      </c>
      <c r="B13" s="731" t="s">
        <v>3349</v>
      </c>
      <c r="C13" s="732">
        <v>15246.543929999993</v>
      </c>
      <c r="D13" s="732">
        <v>14909.823050000003</v>
      </c>
      <c r="E13" s="732"/>
      <c r="F13" s="732">
        <v>16159.523369999995</v>
      </c>
      <c r="G13" s="732">
        <v>14995.333510742188</v>
      </c>
      <c r="H13" s="732">
        <v>1164.1898592578073</v>
      </c>
      <c r="I13" s="733">
        <v>1.0776368100398579</v>
      </c>
      <c r="J13" s="734" t="s">
        <v>1</v>
      </c>
    </row>
    <row r="14" spans="1:10" ht="14.45" customHeight="1" x14ac:dyDescent="0.2">
      <c r="A14" s="730" t="s">
        <v>585</v>
      </c>
      <c r="B14" s="731" t="s">
        <v>3350</v>
      </c>
      <c r="C14" s="732">
        <v>0</v>
      </c>
      <c r="D14" s="732">
        <v>0.73829999999999996</v>
      </c>
      <c r="E14" s="732"/>
      <c r="F14" s="732">
        <v>2.9525600000000001</v>
      </c>
      <c r="G14" s="732">
        <v>0</v>
      </c>
      <c r="H14" s="732">
        <v>2.9525600000000001</v>
      </c>
      <c r="I14" s="733" t="s">
        <v>587</v>
      </c>
      <c r="J14" s="734" t="s">
        <v>1</v>
      </c>
    </row>
    <row r="15" spans="1:10" ht="14.45" customHeight="1" x14ac:dyDescent="0.2">
      <c r="A15" s="730" t="s">
        <v>585</v>
      </c>
      <c r="B15" s="731" t="s">
        <v>3351</v>
      </c>
      <c r="C15" s="732">
        <v>1222.9279000000001</v>
      </c>
      <c r="D15" s="732">
        <v>1125.3029899999997</v>
      </c>
      <c r="E15" s="732"/>
      <c r="F15" s="732">
        <v>1153.4410799999996</v>
      </c>
      <c r="G15" s="732">
        <v>1106.6666406250001</v>
      </c>
      <c r="H15" s="732">
        <v>46.774439374999474</v>
      </c>
      <c r="I15" s="733">
        <v>1.0422660606707934</v>
      </c>
      <c r="J15" s="734" t="s">
        <v>1</v>
      </c>
    </row>
    <row r="16" spans="1:10" ht="14.45" customHeight="1" x14ac:dyDescent="0.2">
      <c r="A16" s="730" t="s">
        <v>585</v>
      </c>
      <c r="B16" s="731" t="s">
        <v>3352</v>
      </c>
      <c r="C16" s="732">
        <v>1285.2014600000002</v>
      </c>
      <c r="D16" s="732">
        <v>1595.18246</v>
      </c>
      <c r="E16" s="732"/>
      <c r="F16" s="732">
        <v>1406.2213699999998</v>
      </c>
      <c r="G16" s="732">
        <v>1566.6666250000001</v>
      </c>
      <c r="H16" s="732">
        <v>-160.44525500000032</v>
      </c>
      <c r="I16" s="733">
        <v>0.89758813238266288</v>
      </c>
      <c r="J16" s="734" t="s">
        <v>1</v>
      </c>
    </row>
    <row r="17" spans="1:10" ht="14.45" customHeight="1" x14ac:dyDescent="0.2">
      <c r="A17" s="730" t="s">
        <v>585</v>
      </c>
      <c r="B17" s="731" t="s">
        <v>3353</v>
      </c>
      <c r="C17" s="732">
        <v>35.432099999999998</v>
      </c>
      <c r="D17" s="732">
        <v>40.746049999999997</v>
      </c>
      <c r="E17" s="732"/>
      <c r="F17" s="732">
        <v>35.581690000000002</v>
      </c>
      <c r="G17" s="732">
        <v>39.999999511718748</v>
      </c>
      <c r="H17" s="732">
        <v>-4.4183095117187463</v>
      </c>
      <c r="I17" s="733">
        <v>0.88954226085867028</v>
      </c>
      <c r="J17" s="734" t="s">
        <v>1</v>
      </c>
    </row>
    <row r="18" spans="1:10" ht="14.45" customHeight="1" x14ac:dyDescent="0.2">
      <c r="A18" s="730" t="s">
        <v>585</v>
      </c>
      <c r="B18" s="731" t="s">
        <v>3354</v>
      </c>
      <c r="C18" s="732">
        <v>192.21021999999999</v>
      </c>
      <c r="D18" s="732">
        <v>201.24275999999998</v>
      </c>
      <c r="E18" s="732"/>
      <c r="F18" s="732">
        <v>201.17291</v>
      </c>
      <c r="G18" s="732">
        <v>206.6666707763672</v>
      </c>
      <c r="H18" s="732">
        <v>-5.4937607763671963</v>
      </c>
      <c r="I18" s="733">
        <v>0.97341728709457964</v>
      </c>
      <c r="J18" s="734" t="s">
        <v>1</v>
      </c>
    </row>
    <row r="19" spans="1:10" ht="14.45" customHeight="1" x14ac:dyDescent="0.2">
      <c r="A19" s="730" t="s">
        <v>585</v>
      </c>
      <c r="B19" s="731" t="s">
        <v>3355</v>
      </c>
      <c r="C19" s="732">
        <v>2173.8369599999996</v>
      </c>
      <c r="D19" s="732">
        <v>1590.5795499999997</v>
      </c>
      <c r="E19" s="732"/>
      <c r="F19" s="732">
        <v>2532.2052500000009</v>
      </c>
      <c r="G19" s="732">
        <v>1559.9998256835938</v>
      </c>
      <c r="H19" s="732">
        <v>972.20542431640706</v>
      </c>
      <c r="I19" s="733">
        <v>1.623208674969169</v>
      </c>
      <c r="J19" s="734" t="s">
        <v>1</v>
      </c>
    </row>
    <row r="20" spans="1:10" ht="14.45" customHeight="1" x14ac:dyDescent="0.2">
      <c r="A20" s="730" t="s">
        <v>585</v>
      </c>
      <c r="B20" s="731" t="s">
        <v>3356</v>
      </c>
      <c r="C20" s="732">
        <v>530.34474</v>
      </c>
      <c r="D20" s="732">
        <v>595.3457699999999</v>
      </c>
      <c r="E20" s="732"/>
      <c r="F20" s="732">
        <v>520.04833000000008</v>
      </c>
      <c r="G20" s="732">
        <v>609.99995410156248</v>
      </c>
      <c r="H20" s="732">
        <v>-89.951624101562402</v>
      </c>
      <c r="I20" s="733">
        <v>0.85253831004946956</v>
      </c>
      <c r="J20" s="734" t="s">
        <v>1</v>
      </c>
    </row>
    <row r="21" spans="1:10" ht="14.45" customHeight="1" x14ac:dyDescent="0.2">
      <c r="A21" s="730" t="s">
        <v>585</v>
      </c>
      <c r="B21" s="731" t="s">
        <v>3357</v>
      </c>
      <c r="C21" s="732">
        <v>87.920469999999995</v>
      </c>
      <c r="D21" s="732">
        <v>75.549390000000017</v>
      </c>
      <c r="E21" s="732"/>
      <c r="F21" s="732">
        <v>54.459679999999999</v>
      </c>
      <c r="G21" s="732">
        <v>70</v>
      </c>
      <c r="H21" s="732">
        <v>-15.540320000000001</v>
      </c>
      <c r="I21" s="733">
        <v>0.77799542857142856</v>
      </c>
      <c r="J21" s="734" t="s">
        <v>1</v>
      </c>
    </row>
    <row r="22" spans="1:10" ht="14.45" customHeight="1" x14ac:dyDescent="0.2">
      <c r="A22" s="730" t="s">
        <v>585</v>
      </c>
      <c r="B22" s="731" t="s">
        <v>3358</v>
      </c>
      <c r="C22" s="732">
        <v>0</v>
      </c>
      <c r="D22" s="732">
        <v>267.67894000000001</v>
      </c>
      <c r="E22" s="732"/>
      <c r="F22" s="732">
        <v>867.30261000000007</v>
      </c>
      <c r="G22" s="732">
        <v>1118</v>
      </c>
      <c r="H22" s="732">
        <v>-250.69738999999993</v>
      </c>
      <c r="I22" s="733">
        <v>0.77576262075134172</v>
      </c>
      <c r="J22" s="734" t="s">
        <v>1</v>
      </c>
    </row>
    <row r="23" spans="1:10" ht="14.45" customHeight="1" x14ac:dyDescent="0.2">
      <c r="A23" s="730" t="s">
        <v>585</v>
      </c>
      <c r="B23" s="731" t="s">
        <v>598</v>
      </c>
      <c r="C23" s="732">
        <v>24146.749919999995</v>
      </c>
      <c r="D23" s="732">
        <v>24110.032920000009</v>
      </c>
      <c r="E23" s="732"/>
      <c r="F23" s="732">
        <v>26712.798529999996</v>
      </c>
      <c r="G23" s="732">
        <v>24981.333239501957</v>
      </c>
      <c r="H23" s="732">
        <v>1731.4652904980394</v>
      </c>
      <c r="I23" s="733">
        <v>1.0693103636182293</v>
      </c>
      <c r="J23" s="734" t="s">
        <v>599</v>
      </c>
    </row>
    <row r="25" spans="1:10" ht="14.45" customHeight="1" x14ac:dyDescent="0.2">
      <c r="A25" s="730" t="s">
        <v>585</v>
      </c>
      <c r="B25" s="731" t="s">
        <v>586</v>
      </c>
      <c r="C25" s="732" t="s">
        <v>587</v>
      </c>
      <c r="D25" s="732" t="s">
        <v>587</v>
      </c>
      <c r="E25" s="732"/>
      <c r="F25" s="732" t="s">
        <v>587</v>
      </c>
      <c r="G25" s="732" t="s">
        <v>587</v>
      </c>
      <c r="H25" s="732" t="s">
        <v>587</v>
      </c>
      <c r="I25" s="733" t="s">
        <v>587</v>
      </c>
      <c r="J25" s="734" t="s">
        <v>73</v>
      </c>
    </row>
    <row r="26" spans="1:10" ht="14.45" customHeight="1" x14ac:dyDescent="0.2">
      <c r="A26" s="730" t="s">
        <v>600</v>
      </c>
      <c r="B26" s="731" t="s">
        <v>601</v>
      </c>
      <c r="C26" s="732" t="s">
        <v>587</v>
      </c>
      <c r="D26" s="732" t="s">
        <v>587</v>
      </c>
      <c r="E26" s="732"/>
      <c r="F26" s="732" t="s">
        <v>587</v>
      </c>
      <c r="G26" s="732" t="s">
        <v>587</v>
      </c>
      <c r="H26" s="732" t="s">
        <v>587</v>
      </c>
      <c r="I26" s="733" t="s">
        <v>587</v>
      </c>
      <c r="J26" s="734" t="s">
        <v>0</v>
      </c>
    </row>
    <row r="27" spans="1:10" ht="14.45" customHeight="1" x14ac:dyDescent="0.2">
      <c r="A27" s="730" t="s">
        <v>600</v>
      </c>
      <c r="B27" s="731" t="s">
        <v>3346</v>
      </c>
      <c r="C27" s="732">
        <v>11.857659999999999</v>
      </c>
      <c r="D27" s="732">
        <v>11.01426</v>
      </c>
      <c r="E27" s="732"/>
      <c r="F27" s="732">
        <v>9.0435099999999995</v>
      </c>
      <c r="G27" s="732">
        <v>10</v>
      </c>
      <c r="H27" s="732">
        <v>-0.95649000000000051</v>
      </c>
      <c r="I27" s="733">
        <v>0.9043509999999999</v>
      </c>
      <c r="J27" s="734" t="s">
        <v>1</v>
      </c>
    </row>
    <row r="28" spans="1:10" ht="14.45" customHeight="1" x14ac:dyDescent="0.2">
      <c r="A28" s="730" t="s">
        <v>600</v>
      </c>
      <c r="B28" s="731" t="s">
        <v>3348</v>
      </c>
      <c r="C28" s="732">
        <v>204.63905999999992</v>
      </c>
      <c r="D28" s="732">
        <v>286.07226000000003</v>
      </c>
      <c r="E28" s="732"/>
      <c r="F28" s="732">
        <v>96.87661999999996</v>
      </c>
      <c r="G28" s="732">
        <v>309</v>
      </c>
      <c r="H28" s="732">
        <v>-212.12338000000005</v>
      </c>
      <c r="I28" s="733">
        <v>0.31351656957928792</v>
      </c>
      <c r="J28" s="734" t="s">
        <v>1</v>
      </c>
    </row>
    <row r="29" spans="1:10" ht="14.45" customHeight="1" x14ac:dyDescent="0.2">
      <c r="A29" s="730" t="s">
        <v>600</v>
      </c>
      <c r="B29" s="731" t="s">
        <v>3349</v>
      </c>
      <c r="C29" s="732">
        <v>311.07562000000001</v>
      </c>
      <c r="D29" s="732">
        <v>312.90948000000003</v>
      </c>
      <c r="E29" s="732"/>
      <c r="F29" s="732">
        <v>348.12496999999985</v>
      </c>
      <c r="G29" s="732">
        <v>348</v>
      </c>
      <c r="H29" s="732">
        <v>0.12496999999984837</v>
      </c>
      <c r="I29" s="733">
        <v>1.0003591091954018</v>
      </c>
      <c r="J29" s="734" t="s">
        <v>1</v>
      </c>
    </row>
    <row r="30" spans="1:10" ht="14.45" customHeight="1" x14ac:dyDescent="0.2">
      <c r="A30" s="730" t="s">
        <v>600</v>
      </c>
      <c r="B30" s="731" t="s">
        <v>3351</v>
      </c>
      <c r="C30" s="732">
        <v>23.014480000000002</v>
      </c>
      <c r="D30" s="732">
        <v>17.92004</v>
      </c>
      <c r="E30" s="732"/>
      <c r="F30" s="732">
        <v>17.380669999999999</v>
      </c>
      <c r="G30" s="732">
        <v>22</v>
      </c>
      <c r="H30" s="732">
        <v>-4.6193300000000015</v>
      </c>
      <c r="I30" s="733">
        <v>0.79003045454545451</v>
      </c>
      <c r="J30" s="734" t="s">
        <v>1</v>
      </c>
    </row>
    <row r="31" spans="1:10" ht="14.45" customHeight="1" x14ac:dyDescent="0.2">
      <c r="A31" s="730" t="s">
        <v>600</v>
      </c>
      <c r="B31" s="731" t="s">
        <v>3353</v>
      </c>
      <c r="C31" s="732">
        <v>5.5206200000000001</v>
      </c>
      <c r="D31" s="732">
        <v>5.6239999999999997</v>
      </c>
      <c r="E31" s="732"/>
      <c r="F31" s="732">
        <v>7.36775</v>
      </c>
      <c r="G31" s="732">
        <v>8</v>
      </c>
      <c r="H31" s="732">
        <v>-0.63224999999999998</v>
      </c>
      <c r="I31" s="733">
        <v>0.92096875</v>
      </c>
      <c r="J31" s="734" t="s">
        <v>1</v>
      </c>
    </row>
    <row r="32" spans="1:10" ht="14.45" customHeight="1" x14ac:dyDescent="0.2">
      <c r="A32" s="730" t="s">
        <v>600</v>
      </c>
      <c r="B32" s="731" t="s">
        <v>3354</v>
      </c>
      <c r="C32" s="732">
        <v>46.561050000000002</v>
      </c>
      <c r="D32" s="732">
        <v>41.531829999999999</v>
      </c>
      <c r="E32" s="732"/>
      <c r="F32" s="732">
        <v>35.052999999999997</v>
      </c>
      <c r="G32" s="732">
        <v>47</v>
      </c>
      <c r="H32" s="732">
        <v>-11.947000000000003</v>
      </c>
      <c r="I32" s="733">
        <v>0.74580851063829778</v>
      </c>
      <c r="J32" s="734" t="s">
        <v>1</v>
      </c>
    </row>
    <row r="33" spans="1:10" ht="14.45" customHeight="1" x14ac:dyDescent="0.2">
      <c r="A33" s="730" t="s">
        <v>600</v>
      </c>
      <c r="B33" s="731" t="s">
        <v>3355</v>
      </c>
      <c r="C33" s="732">
        <v>41.197130000000001</v>
      </c>
      <c r="D33" s="732">
        <v>0</v>
      </c>
      <c r="E33" s="732"/>
      <c r="F33" s="732">
        <v>2.8984299999999998</v>
      </c>
      <c r="G33" s="732">
        <v>5</v>
      </c>
      <c r="H33" s="732">
        <v>-2.1015700000000002</v>
      </c>
      <c r="I33" s="733">
        <v>0.57968599999999992</v>
      </c>
      <c r="J33" s="734" t="s">
        <v>1</v>
      </c>
    </row>
    <row r="34" spans="1:10" ht="14.45" customHeight="1" x14ac:dyDescent="0.2">
      <c r="A34" s="730" t="s">
        <v>600</v>
      </c>
      <c r="B34" s="731" t="s">
        <v>3356</v>
      </c>
      <c r="C34" s="732">
        <v>16.664639999999999</v>
      </c>
      <c r="D34" s="732">
        <v>11.410639999999999</v>
      </c>
      <c r="E34" s="732"/>
      <c r="F34" s="732">
        <v>11.797559999999999</v>
      </c>
      <c r="G34" s="732">
        <v>9</v>
      </c>
      <c r="H34" s="732">
        <v>2.7975599999999989</v>
      </c>
      <c r="I34" s="733">
        <v>1.3108399999999998</v>
      </c>
      <c r="J34" s="734" t="s">
        <v>1</v>
      </c>
    </row>
    <row r="35" spans="1:10" ht="14.45" customHeight="1" x14ac:dyDescent="0.2">
      <c r="A35" s="730" t="s">
        <v>600</v>
      </c>
      <c r="B35" s="731" t="s">
        <v>602</v>
      </c>
      <c r="C35" s="732">
        <v>660.53026</v>
      </c>
      <c r="D35" s="732">
        <v>686.48251000000005</v>
      </c>
      <c r="E35" s="732"/>
      <c r="F35" s="732">
        <v>528.54250999999977</v>
      </c>
      <c r="G35" s="732">
        <v>759</v>
      </c>
      <c r="H35" s="732">
        <v>-230.45749000000023</v>
      </c>
      <c r="I35" s="733">
        <v>0.69636694334650828</v>
      </c>
      <c r="J35" s="734" t="s">
        <v>603</v>
      </c>
    </row>
    <row r="36" spans="1:10" ht="14.45" customHeight="1" x14ac:dyDescent="0.2">
      <c r="A36" s="730" t="s">
        <v>587</v>
      </c>
      <c r="B36" s="731" t="s">
        <v>587</v>
      </c>
      <c r="C36" s="732" t="s">
        <v>587</v>
      </c>
      <c r="D36" s="732" t="s">
        <v>587</v>
      </c>
      <c r="E36" s="732"/>
      <c r="F36" s="732" t="s">
        <v>587</v>
      </c>
      <c r="G36" s="732" t="s">
        <v>587</v>
      </c>
      <c r="H36" s="732" t="s">
        <v>587</v>
      </c>
      <c r="I36" s="733" t="s">
        <v>587</v>
      </c>
      <c r="J36" s="734" t="s">
        <v>604</v>
      </c>
    </row>
    <row r="37" spans="1:10" ht="14.45" customHeight="1" x14ac:dyDescent="0.2">
      <c r="A37" s="730" t="s">
        <v>3359</v>
      </c>
      <c r="B37" s="731" t="s">
        <v>3360</v>
      </c>
      <c r="C37" s="732" t="s">
        <v>587</v>
      </c>
      <c r="D37" s="732" t="s">
        <v>587</v>
      </c>
      <c r="E37" s="732"/>
      <c r="F37" s="732" t="s">
        <v>587</v>
      </c>
      <c r="G37" s="732" t="s">
        <v>587</v>
      </c>
      <c r="H37" s="732" t="s">
        <v>587</v>
      </c>
      <c r="I37" s="733" t="s">
        <v>587</v>
      </c>
      <c r="J37" s="734" t="s">
        <v>0</v>
      </c>
    </row>
    <row r="38" spans="1:10" ht="14.45" customHeight="1" x14ac:dyDescent="0.2">
      <c r="A38" s="730" t="s">
        <v>3359</v>
      </c>
      <c r="B38" s="731" t="s">
        <v>3349</v>
      </c>
      <c r="C38" s="732">
        <v>359.23149000000001</v>
      </c>
      <c r="D38" s="732">
        <v>333.99950000000001</v>
      </c>
      <c r="E38" s="732"/>
      <c r="F38" s="732">
        <v>267.19959999999998</v>
      </c>
      <c r="G38" s="732">
        <v>225</v>
      </c>
      <c r="H38" s="732">
        <v>42.199599999999975</v>
      </c>
      <c r="I38" s="733">
        <v>1.1875537777777776</v>
      </c>
      <c r="J38" s="734" t="s">
        <v>1</v>
      </c>
    </row>
    <row r="39" spans="1:10" ht="14.45" customHeight="1" x14ac:dyDescent="0.2">
      <c r="A39" s="730" t="s">
        <v>3359</v>
      </c>
      <c r="B39" s="731" t="s">
        <v>3361</v>
      </c>
      <c r="C39" s="732">
        <v>359.23149000000001</v>
      </c>
      <c r="D39" s="732">
        <v>333.99950000000001</v>
      </c>
      <c r="E39" s="732"/>
      <c r="F39" s="732">
        <v>267.19959999999998</v>
      </c>
      <c r="G39" s="732">
        <v>225</v>
      </c>
      <c r="H39" s="732">
        <v>42.199599999999975</v>
      </c>
      <c r="I39" s="733">
        <v>1.1875537777777776</v>
      </c>
      <c r="J39" s="734" t="s">
        <v>603</v>
      </c>
    </row>
    <row r="40" spans="1:10" ht="14.45" customHeight="1" x14ac:dyDescent="0.2">
      <c r="A40" s="730" t="s">
        <v>587</v>
      </c>
      <c r="B40" s="731" t="s">
        <v>587</v>
      </c>
      <c r="C40" s="732" t="s">
        <v>587</v>
      </c>
      <c r="D40" s="732" t="s">
        <v>587</v>
      </c>
      <c r="E40" s="732"/>
      <c r="F40" s="732" t="s">
        <v>587</v>
      </c>
      <c r="G40" s="732" t="s">
        <v>587</v>
      </c>
      <c r="H40" s="732" t="s">
        <v>587</v>
      </c>
      <c r="I40" s="733" t="s">
        <v>587</v>
      </c>
      <c r="J40" s="734" t="s">
        <v>604</v>
      </c>
    </row>
    <row r="41" spans="1:10" ht="14.45" customHeight="1" x14ac:dyDescent="0.2">
      <c r="A41" s="730" t="s">
        <v>605</v>
      </c>
      <c r="B41" s="731" t="s">
        <v>606</v>
      </c>
      <c r="C41" s="732" t="s">
        <v>587</v>
      </c>
      <c r="D41" s="732" t="s">
        <v>587</v>
      </c>
      <c r="E41" s="732"/>
      <c r="F41" s="732" t="s">
        <v>587</v>
      </c>
      <c r="G41" s="732" t="s">
        <v>587</v>
      </c>
      <c r="H41" s="732" t="s">
        <v>587</v>
      </c>
      <c r="I41" s="733" t="s">
        <v>587</v>
      </c>
      <c r="J41" s="734" t="s">
        <v>0</v>
      </c>
    </row>
    <row r="42" spans="1:10" ht="14.45" customHeight="1" x14ac:dyDescent="0.2">
      <c r="A42" s="730" t="s">
        <v>605</v>
      </c>
      <c r="B42" s="731" t="s">
        <v>3348</v>
      </c>
      <c r="C42" s="732">
        <v>9.4380299999999995</v>
      </c>
      <c r="D42" s="732">
        <v>12.139390000000001</v>
      </c>
      <c r="E42" s="732"/>
      <c r="F42" s="732">
        <v>13.41592</v>
      </c>
      <c r="G42" s="732">
        <v>15</v>
      </c>
      <c r="H42" s="732">
        <v>-1.5840800000000002</v>
      </c>
      <c r="I42" s="733">
        <v>0.89439466666666667</v>
      </c>
      <c r="J42" s="734" t="s">
        <v>1</v>
      </c>
    </row>
    <row r="43" spans="1:10" ht="14.45" customHeight="1" x14ac:dyDescent="0.2">
      <c r="A43" s="730" t="s">
        <v>605</v>
      </c>
      <c r="B43" s="731" t="s">
        <v>3349</v>
      </c>
      <c r="C43" s="732">
        <v>8.5624500000000001</v>
      </c>
      <c r="D43" s="732">
        <v>11.60699</v>
      </c>
      <c r="E43" s="732"/>
      <c r="F43" s="732">
        <v>10.527700000000001</v>
      </c>
      <c r="G43" s="732">
        <v>13</v>
      </c>
      <c r="H43" s="732">
        <v>-2.4722999999999988</v>
      </c>
      <c r="I43" s="733">
        <v>0.80982307692307698</v>
      </c>
      <c r="J43" s="734" t="s">
        <v>1</v>
      </c>
    </row>
    <row r="44" spans="1:10" ht="14.45" customHeight="1" x14ac:dyDescent="0.2">
      <c r="A44" s="730" t="s">
        <v>605</v>
      </c>
      <c r="B44" s="731" t="s">
        <v>3354</v>
      </c>
      <c r="C44" s="732">
        <v>1.242</v>
      </c>
      <c r="D44" s="732">
        <v>1.0305</v>
      </c>
      <c r="E44" s="732"/>
      <c r="F44" s="732">
        <v>1.1811099999999999</v>
      </c>
      <c r="G44" s="732">
        <v>1</v>
      </c>
      <c r="H44" s="732">
        <v>0.18110999999999988</v>
      </c>
      <c r="I44" s="733">
        <v>1.1811099999999999</v>
      </c>
      <c r="J44" s="734" t="s">
        <v>1</v>
      </c>
    </row>
    <row r="45" spans="1:10" ht="14.45" customHeight="1" x14ac:dyDescent="0.2">
      <c r="A45" s="730" t="s">
        <v>605</v>
      </c>
      <c r="B45" s="731" t="s">
        <v>607</v>
      </c>
      <c r="C45" s="732">
        <v>19.24248</v>
      </c>
      <c r="D45" s="732">
        <v>24.776880000000002</v>
      </c>
      <c r="E45" s="732"/>
      <c r="F45" s="732">
        <v>25.124730000000003</v>
      </c>
      <c r="G45" s="732">
        <v>29</v>
      </c>
      <c r="H45" s="732">
        <v>-3.8752699999999969</v>
      </c>
      <c r="I45" s="733">
        <v>0.86637000000000008</v>
      </c>
      <c r="J45" s="734" t="s">
        <v>603</v>
      </c>
    </row>
    <row r="46" spans="1:10" ht="14.45" customHeight="1" x14ac:dyDescent="0.2">
      <c r="A46" s="730" t="s">
        <v>587</v>
      </c>
      <c r="B46" s="731" t="s">
        <v>587</v>
      </c>
      <c r="C46" s="732" t="s">
        <v>587</v>
      </c>
      <c r="D46" s="732" t="s">
        <v>587</v>
      </c>
      <c r="E46" s="732"/>
      <c r="F46" s="732" t="s">
        <v>587</v>
      </c>
      <c r="G46" s="732" t="s">
        <v>587</v>
      </c>
      <c r="H46" s="732" t="s">
        <v>587</v>
      </c>
      <c r="I46" s="733" t="s">
        <v>587</v>
      </c>
      <c r="J46" s="734" t="s">
        <v>604</v>
      </c>
    </row>
    <row r="47" spans="1:10" ht="14.45" customHeight="1" x14ac:dyDescent="0.2">
      <c r="A47" s="730" t="s">
        <v>608</v>
      </c>
      <c r="B47" s="731" t="s">
        <v>609</v>
      </c>
      <c r="C47" s="732" t="s">
        <v>587</v>
      </c>
      <c r="D47" s="732" t="s">
        <v>587</v>
      </c>
      <c r="E47" s="732"/>
      <c r="F47" s="732" t="s">
        <v>587</v>
      </c>
      <c r="G47" s="732" t="s">
        <v>587</v>
      </c>
      <c r="H47" s="732" t="s">
        <v>587</v>
      </c>
      <c r="I47" s="733" t="s">
        <v>587</v>
      </c>
      <c r="J47" s="734" t="s">
        <v>0</v>
      </c>
    </row>
    <row r="48" spans="1:10" ht="14.45" customHeight="1" x14ac:dyDescent="0.2">
      <c r="A48" s="730" t="s">
        <v>608</v>
      </c>
      <c r="B48" s="731" t="s">
        <v>3346</v>
      </c>
      <c r="C48" s="732">
        <v>402.44130000000018</v>
      </c>
      <c r="D48" s="732">
        <v>498.65314999999981</v>
      </c>
      <c r="E48" s="732"/>
      <c r="F48" s="732">
        <v>434.86339000000004</v>
      </c>
      <c r="G48" s="732">
        <v>538</v>
      </c>
      <c r="H48" s="732">
        <v>-103.13660999999996</v>
      </c>
      <c r="I48" s="733">
        <v>0.80829626394052057</v>
      </c>
      <c r="J48" s="734" t="s">
        <v>1</v>
      </c>
    </row>
    <row r="49" spans="1:10" ht="14.45" customHeight="1" x14ac:dyDescent="0.2">
      <c r="A49" s="730" t="s">
        <v>608</v>
      </c>
      <c r="B49" s="731" t="s">
        <v>3347</v>
      </c>
      <c r="C49" s="732">
        <v>0.27576000000000001</v>
      </c>
      <c r="D49" s="732">
        <v>0.40293000000000001</v>
      </c>
      <c r="E49" s="732"/>
      <c r="F49" s="732">
        <v>0.32718000000000003</v>
      </c>
      <c r="G49" s="732">
        <v>1</v>
      </c>
      <c r="H49" s="732">
        <v>-0.67281999999999997</v>
      </c>
      <c r="I49" s="733">
        <v>0.32718000000000003</v>
      </c>
      <c r="J49" s="734" t="s">
        <v>1</v>
      </c>
    </row>
    <row r="50" spans="1:10" ht="14.45" customHeight="1" x14ac:dyDescent="0.2">
      <c r="A50" s="730" t="s">
        <v>608</v>
      </c>
      <c r="B50" s="731" t="s">
        <v>3348</v>
      </c>
      <c r="C50" s="732">
        <v>197.7700899999999</v>
      </c>
      <c r="D50" s="732">
        <v>177.96842999999998</v>
      </c>
      <c r="E50" s="732"/>
      <c r="F50" s="732">
        <v>169.78939000000005</v>
      </c>
      <c r="G50" s="732">
        <v>180</v>
      </c>
      <c r="H50" s="732">
        <v>-10.210609999999946</v>
      </c>
      <c r="I50" s="733">
        <v>0.94327438888888915</v>
      </c>
      <c r="J50" s="734" t="s">
        <v>1</v>
      </c>
    </row>
    <row r="51" spans="1:10" ht="14.45" customHeight="1" x14ac:dyDescent="0.2">
      <c r="A51" s="730" t="s">
        <v>608</v>
      </c>
      <c r="B51" s="731" t="s">
        <v>3349</v>
      </c>
      <c r="C51" s="732">
        <v>999.88493000000017</v>
      </c>
      <c r="D51" s="732">
        <v>1174.3108800000007</v>
      </c>
      <c r="E51" s="732"/>
      <c r="F51" s="732">
        <v>1224.1701600000004</v>
      </c>
      <c r="G51" s="732">
        <v>1282</v>
      </c>
      <c r="H51" s="732">
        <v>-57.829839999999649</v>
      </c>
      <c r="I51" s="733">
        <v>0.95489092043681778</v>
      </c>
      <c r="J51" s="734" t="s">
        <v>1</v>
      </c>
    </row>
    <row r="52" spans="1:10" ht="14.45" customHeight="1" x14ac:dyDescent="0.2">
      <c r="A52" s="730" t="s">
        <v>608</v>
      </c>
      <c r="B52" s="731" t="s">
        <v>3350</v>
      </c>
      <c r="C52" s="732">
        <v>0</v>
      </c>
      <c r="D52" s="732">
        <v>0.73829999999999996</v>
      </c>
      <c r="E52" s="732"/>
      <c r="F52" s="732">
        <v>2.9525600000000001</v>
      </c>
      <c r="G52" s="732">
        <v>0</v>
      </c>
      <c r="H52" s="732">
        <v>2.9525600000000001</v>
      </c>
      <c r="I52" s="733" t="s">
        <v>587</v>
      </c>
      <c r="J52" s="734" t="s">
        <v>1</v>
      </c>
    </row>
    <row r="53" spans="1:10" ht="14.45" customHeight="1" x14ac:dyDescent="0.2">
      <c r="A53" s="730" t="s">
        <v>608</v>
      </c>
      <c r="B53" s="731" t="s">
        <v>3351</v>
      </c>
      <c r="C53" s="732">
        <v>64.486190000000008</v>
      </c>
      <c r="D53" s="732">
        <v>71.795940000000002</v>
      </c>
      <c r="E53" s="732"/>
      <c r="F53" s="732">
        <v>65.750290000000007</v>
      </c>
      <c r="G53" s="732">
        <v>81</v>
      </c>
      <c r="H53" s="732">
        <v>-15.249709999999993</v>
      </c>
      <c r="I53" s="733">
        <v>0.81173197530864205</v>
      </c>
      <c r="J53" s="734" t="s">
        <v>1</v>
      </c>
    </row>
    <row r="54" spans="1:10" ht="14.45" customHeight="1" x14ac:dyDescent="0.2">
      <c r="A54" s="730" t="s">
        <v>608</v>
      </c>
      <c r="B54" s="731" t="s">
        <v>3353</v>
      </c>
      <c r="C54" s="732">
        <v>14.272</v>
      </c>
      <c r="D54" s="732">
        <v>16.29813</v>
      </c>
      <c r="E54" s="732"/>
      <c r="F54" s="732">
        <v>16.265000000000001</v>
      </c>
      <c r="G54" s="732">
        <v>16</v>
      </c>
      <c r="H54" s="732">
        <v>0.26500000000000057</v>
      </c>
      <c r="I54" s="733">
        <v>1.0165625</v>
      </c>
      <c r="J54" s="734" t="s">
        <v>1</v>
      </c>
    </row>
    <row r="55" spans="1:10" ht="14.45" customHeight="1" x14ac:dyDescent="0.2">
      <c r="A55" s="730" t="s">
        <v>608</v>
      </c>
      <c r="B55" s="731" t="s">
        <v>3354</v>
      </c>
      <c r="C55" s="732">
        <v>80.043499999999995</v>
      </c>
      <c r="D55" s="732">
        <v>83.807500000000005</v>
      </c>
      <c r="E55" s="732"/>
      <c r="F55" s="732">
        <v>80.460800000000006</v>
      </c>
      <c r="G55" s="732">
        <v>84</v>
      </c>
      <c r="H55" s="732">
        <v>-3.5391999999999939</v>
      </c>
      <c r="I55" s="733">
        <v>0.95786666666666676</v>
      </c>
      <c r="J55" s="734" t="s">
        <v>1</v>
      </c>
    </row>
    <row r="56" spans="1:10" ht="14.45" customHeight="1" x14ac:dyDescent="0.2">
      <c r="A56" s="730" t="s">
        <v>608</v>
      </c>
      <c r="B56" s="731" t="s">
        <v>3355</v>
      </c>
      <c r="C56" s="732">
        <v>71.05762</v>
      </c>
      <c r="D56" s="732">
        <v>88.140270000000001</v>
      </c>
      <c r="E56" s="732"/>
      <c r="F56" s="732">
        <v>138.44645</v>
      </c>
      <c r="G56" s="732">
        <v>77</v>
      </c>
      <c r="H56" s="732">
        <v>61.446449999999999</v>
      </c>
      <c r="I56" s="733">
        <v>1.7980058441558442</v>
      </c>
      <c r="J56" s="734" t="s">
        <v>1</v>
      </c>
    </row>
    <row r="57" spans="1:10" ht="14.45" customHeight="1" x14ac:dyDescent="0.2">
      <c r="A57" s="730" t="s">
        <v>608</v>
      </c>
      <c r="B57" s="731" t="s">
        <v>3356</v>
      </c>
      <c r="C57" s="732">
        <v>120.51382</v>
      </c>
      <c r="D57" s="732">
        <v>146.74639999999999</v>
      </c>
      <c r="E57" s="732"/>
      <c r="F57" s="732">
        <v>138.51981000000004</v>
      </c>
      <c r="G57" s="732">
        <v>165</v>
      </c>
      <c r="H57" s="732">
        <v>-26.480189999999965</v>
      </c>
      <c r="I57" s="733">
        <v>0.8395140000000002</v>
      </c>
      <c r="J57" s="734" t="s">
        <v>1</v>
      </c>
    </row>
    <row r="58" spans="1:10" ht="14.45" customHeight="1" x14ac:dyDescent="0.2">
      <c r="A58" s="730" t="s">
        <v>608</v>
      </c>
      <c r="B58" s="731" t="s">
        <v>610</v>
      </c>
      <c r="C58" s="732">
        <v>1950.74521</v>
      </c>
      <c r="D58" s="732">
        <v>2258.8619300000005</v>
      </c>
      <c r="E58" s="732"/>
      <c r="F58" s="732">
        <v>2271.5450300000007</v>
      </c>
      <c r="G58" s="732">
        <v>2425</v>
      </c>
      <c r="H58" s="732">
        <v>-153.45496999999932</v>
      </c>
      <c r="I58" s="733">
        <v>0.93671960000000032</v>
      </c>
      <c r="J58" s="734" t="s">
        <v>603</v>
      </c>
    </row>
    <row r="59" spans="1:10" ht="14.45" customHeight="1" x14ac:dyDescent="0.2">
      <c r="A59" s="730" t="s">
        <v>587</v>
      </c>
      <c r="B59" s="731" t="s">
        <v>587</v>
      </c>
      <c r="C59" s="732" t="s">
        <v>587</v>
      </c>
      <c r="D59" s="732" t="s">
        <v>587</v>
      </c>
      <c r="E59" s="732"/>
      <c r="F59" s="732" t="s">
        <v>587</v>
      </c>
      <c r="G59" s="732" t="s">
        <v>587</v>
      </c>
      <c r="H59" s="732" t="s">
        <v>587</v>
      </c>
      <c r="I59" s="733" t="s">
        <v>587</v>
      </c>
      <c r="J59" s="734" t="s">
        <v>604</v>
      </c>
    </row>
    <row r="60" spans="1:10" ht="14.45" customHeight="1" x14ac:dyDescent="0.2">
      <c r="A60" s="730" t="s">
        <v>611</v>
      </c>
      <c r="B60" s="731" t="s">
        <v>612</v>
      </c>
      <c r="C60" s="732" t="s">
        <v>587</v>
      </c>
      <c r="D60" s="732" t="s">
        <v>587</v>
      </c>
      <c r="E60" s="732"/>
      <c r="F60" s="732" t="s">
        <v>587</v>
      </c>
      <c r="G60" s="732" t="s">
        <v>587</v>
      </c>
      <c r="H60" s="732" t="s">
        <v>587</v>
      </c>
      <c r="I60" s="733" t="s">
        <v>587</v>
      </c>
      <c r="J60" s="734" t="s">
        <v>0</v>
      </c>
    </row>
    <row r="61" spans="1:10" ht="14.45" customHeight="1" x14ac:dyDescent="0.2">
      <c r="A61" s="730" t="s">
        <v>611</v>
      </c>
      <c r="B61" s="731" t="s">
        <v>3342</v>
      </c>
      <c r="C61" s="732">
        <v>0</v>
      </c>
      <c r="D61" s="732">
        <v>-32.299999999999997</v>
      </c>
      <c r="E61" s="732"/>
      <c r="F61" s="732">
        <v>0</v>
      </c>
      <c r="G61" s="732">
        <v>0</v>
      </c>
      <c r="H61" s="732">
        <v>0</v>
      </c>
      <c r="I61" s="733" t="s">
        <v>587</v>
      </c>
      <c r="J61" s="734" t="s">
        <v>1</v>
      </c>
    </row>
    <row r="62" spans="1:10" ht="14.45" customHeight="1" x14ac:dyDescent="0.2">
      <c r="A62" s="730" t="s">
        <v>611</v>
      </c>
      <c r="B62" s="731" t="s">
        <v>3343</v>
      </c>
      <c r="C62" s="732">
        <v>0</v>
      </c>
      <c r="D62" s="732">
        <v>0</v>
      </c>
      <c r="E62" s="732"/>
      <c r="F62" s="732">
        <v>0</v>
      </c>
      <c r="G62" s="732">
        <v>0</v>
      </c>
      <c r="H62" s="732">
        <v>0</v>
      </c>
      <c r="I62" s="733" t="s">
        <v>587</v>
      </c>
      <c r="J62" s="734" t="s">
        <v>1</v>
      </c>
    </row>
    <row r="63" spans="1:10" ht="14.45" customHeight="1" x14ac:dyDescent="0.2">
      <c r="A63" s="730" t="s">
        <v>611</v>
      </c>
      <c r="B63" s="731" t="s">
        <v>3344</v>
      </c>
      <c r="C63" s="732">
        <v>1322.9072099999998</v>
      </c>
      <c r="D63" s="732">
        <v>1743.6211700000003</v>
      </c>
      <c r="E63" s="732"/>
      <c r="F63" s="732">
        <v>1724.0709200000008</v>
      </c>
      <c r="G63" s="732">
        <v>1653</v>
      </c>
      <c r="H63" s="732">
        <v>71.070920000000797</v>
      </c>
      <c r="I63" s="733">
        <v>1.0429951119177259</v>
      </c>
      <c r="J63" s="734" t="s">
        <v>1</v>
      </c>
    </row>
    <row r="64" spans="1:10" ht="14.45" customHeight="1" x14ac:dyDescent="0.2">
      <c r="A64" s="730" t="s">
        <v>611</v>
      </c>
      <c r="B64" s="731" t="s">
        <v>3345</v>
      </c>
      <c r="C64" s="732">
        <v>747.38851</v>
      </c>
      <c r="D64" s="732">
        <v>511.48481000000004</v>
      </c>
      <c r="E64" s="732"/>
      <c r="F64" s="732">
        <v>672.73277000000007</v>
      </c>
      <c r="G64" s="732">
        <v>533</v>
      </c>
      <c r="H64" s="732">
        <v>139.73277000000007</v>
      </c>
      <c r="I64" s="733">
        <v>1.2621627954971859</v>
      </c>
      <c r="J64" s="734" t="s">
        <v>1</v>
      </c>
    </row>
    <row r="65" spans="1:10" ht="14.45" customHeight="1" x14ac:dyDescent="0.2">
      <c r="A65" s="730" t="s">
        <v>611</v>
      </c>
      <c r="B65" s="731" t="s">
        <v>3346</v>
      </c>
      <c r="C65" s="732">
        <v>140.49313999999998</v>
      </c>
      <c r="D65" s="732">
        <v>148.61553000000001</v>
      </c>
      <c r="E65" s="732"/>
      <c r="F65" s="732">
        <v>132.43746000000002</v>
      </c>
      <c r="G65" s="732">
        <v>133</v>
      </c>
      <c r="H65" s="732">
        <v>-0.56253999999998427</v>
      </c>
      <c r="I65" s="733">
        <v>0.99577037593984974</v>
      </c>
      <c r="J65" s="734" t="s">
        <v>1</v>
      </c>
    </row>
    <row r="66" spans="1:10" ht="14.45" customHeight="1" x14ac:dyDescent="0.2">
      <c r="A66" s="730" t="s">
        <v>611</v>
      </c>
      <c r="B66" s="731" t="s">
        <v>3347</v>
      </c>
      <c r="C66" s="732">
        <v>0.48399999999999999</v>
      </c>
      <c r="D66" s="732">
        <v>0</v>
      </c>
      <c r="E66" s="732"/>
      <c r="F66" s="732">
        <v>0.11506999999999999</v>
      </c>
      <c r="G66" s="732">
        <v>0</v>
      </c>
      <c r="H66" s="732">
        <v>0.11506999999999999</v>
      </c>
      <c r="I66" s="733" t="s">
        <v>587</v>
      </c>
      <c r="J66" s="734" t="s">
        <v>1</v>
      </c>
    </row>
    <row r="67" spans="1:10" ht="14.45" customHeight="1" x14ac:dyDescent="0.2">
      <c r="A67" s="730" t="s">
        <v>611</v>
      </c>
      <c r="B67" s="731" t="s">
        <v>3348</v>
      </c>
      <c r="C67" s="732">
        <v>334.63738000000018</v>
      </c>
      <c r="D67" s="732">
        <v>350.17173000000008</v>
      </c>
      <c r="E67" s="732"/>
      <c r="F67" s="732">
        <v>337.44991999999996</v>
      </c>
      <c r="G67" s="732">
        <v>335</v>
      </c>
      <c r="H67" s="732">
        <v>2.4499199999999632</v>
      </c>
      <c r="I67" s="733">
        <v>1.0073131940298505</v>
      </c>
      <c r="J67" s="734" t="s">
        <v>1</v>
      </c>
    </row>
    <row r="68" spans="1:10" ht="14.45" customHeight="1" x14ac:dyDescent="0.2">
      <c r="A68" s="730" t="s">
        <v>611</v>
      </c>
      <c r="B68" s="731" t="s">
        <v>3349</v>
      </c>
      <c r="C68" s="732">
        <v>13567.789439999993</v>
      </c>
      <c r="D68" s="732">
        <v>13076.996200000001</v>
      </c>
      <c r="E68" s="732"/>
      <c r="F68" s="732">
        <v>14300.774439999996</v>
      </c>
      <c r="G68" s="732">
        <v>13127</v>
      </c>
      <c r="H68" s="732">
        <v>1173.7744399999956</v>
      </c>
      <c r="I68" s="733">
        <v>1.0894168081054312</v>
      </c>
      <c r="J68" s="734" t="s">
        <v>1</v>
      </c>
    </row>
    <row r="69" spans="1:10" ht="14.45" customHeight="1" x14ac:dyDescent="0.2">
      <c r="A69" s="730" t="s">
        <v>611</v>
      </c>
      <c r="B69" s="731" t="s">
        <v>3351</v>
      </c>
      <c r="C69" s="732">
        <v>1135.42723</v>
      </c>
      <c r="D69" s="732">
        <v>1035.5870099999997</v>
      </c>
      <c r="E69" s="732"/>
      <c r="F69" s="732">
        <v>1070.3101199999996</v>
      </c>
      <c r="G69" s="732">
        <v>1003</v>
      </c>
      <c r="H69" s="732">
        <v>67.310119999999642</v>
      </c>
      <c r="I69" s="733">
        <v>1.0671087936191421</v>
      </c>
      <c r="J69" s="734" t="s">
        <v>1</v>
      </c>
    </row>
    <row r="70" spans="1:10" ht="14.45" customHeight="1" x14ac:dyDescent="0.2">
      <c r="A70" s="730" t="s">
        <v>611</v>
      </c>
      <c r="B70" s="731" t="s">
        <v>3352</v>
      </c>
      <c r="C70" s="732">
        <v>1285.2014600000002</v>
      </c>
      <c r="D70" s="732">
        <v>1595.18246</v>
      </c>
      <c r="E70" s="732"/>
      <c r="F70" s="732">
        <v>1406.2213699999998</v>
      </c>
      <c r="G70" s="732">
        <v>1567</v>
      </c>
      <c r="H70" s="732">
        <v>-160.77863000000025</v>
      </c>
      <c r="I70" s="733">
        <v>0.89739717294192711</v>
      </c>
      <c r="J70" s="734" t="s">
        <v>1</v>
      </c>
    </row>
    <row r="71" spans="1:10" ht="14.45" customHeight="1" x14ac:dyDescent="0.2">
      <c r="A71" s="730" t="s">
        <v>611</v>
      </c>
      <c r="B71" s="731" t="s">
        <v>3353</v>
      </c>
      <c r="C71" s="732">
        <v>15.639480000000001</v>
      </c>
      <c r="D71" s="732">
        <v>18.823919999999998</v>
      </c>
      <c r="E71" s="732"/>
      <c r="F71" s="732">
        <v>11.94894</v>
      </c>
      <c r="G71" s="732">
        <v>16</v>
      </c>
      <c r="H71" s="732">
        <v>-4.0510599999999997</v>
      </c>
      <c r="I71" s="733">
        <v>0.74680875000000002</v>
      </c>
      <c r="J71" s="734" t="s">
        <v>1</v>
      </c>
    </row>
    <row r="72" spans="1:10" ht="14.45" customHeight="1" x14ac:dyDescent="0.2">
      <c r="A72" s="730" t="s">
        <v>611</v>
      </c>
      <c r="B72" s="731" t="s">
        <v>3354</v>
      </c>
      <c r="C72" s="732">
        <v>64.363669999999999</v>
      </c>
      <c r="D72" s="732">
        <v>74.872929999999982</v>
      </c>
      <c r="E72" s="732"/>
      <c r="F72" s="732">
        <v>76.552000000000007</v>
      </c>
      <c r="G72" s="732">
        <v>75</v>
      </c>
      <c r="H72" s="732">
        <v>1.5520000000000067</v>
      </c>
      <c r="I72" s="733">
        <v>1.0206933333333335</v>
      </c>
      <c r="J72" s="734" t="s">
        <v>1</v>
      </c>
    </row>
    <row r="73" spans="1:10" ht="14.45" customHeight="1" x14ac:dyDescent="0.2">
      <c r="A73" s="730" t="s">
        <v>611</v>
      </c>
      <c r="B73" s="731" t="s">
        <v>3355</v>
      </c>
      <c r="C73" s="732">
        <v>2061.5822099999996</v>
      </c>
      <c r="D73" s="732">
        <v>1502.4392799999996</v>
      </c>
      <c r="E73" s="732"/>
      <c r="F73" s="732">
        <v>2390.8603700000008</v>
      </c>
      <c r="G73" s="732">
        <v>1477</v>
      </c>
      <c r="H73" s="732">
        <v>913.86037000000078</v>
      </c>
      <c r="I73" s="733">
        <v>1.6187274001354102</v>
      </c>
      <c r="J73" s="734" t="s">
        <v>1</v>
      </c>
    </row>
    <row r="74" spans="1:10" ht="14.45" customHeight="1" x14ac:dyDescent="0.2">
      <c r="A74" s="730" t="s">
        <v>611</v>
      </c>
      <c r="B74" s="731" t="s">
        <v>3356</v>
      </c>
      <c r="C74" s="732">
        <v>393.16627999999997</v>
      </c>
      <c r="D74" s="732">
        <v>437.18872999999996</v>
      </c>
      <c r="E74" s="732"/>
      <c r="F74" s="732">
        <v>369.7309600000001</v>
      </c>
      <c r="G74" s="732">
        <v>436</v>
      </c>
      <c r="H74" s="732">
        <v>-66.269039999999904</v>
      </c>
      <c r="I74" s="733">
        <v>0.84800678899082593</v>
      </c>
      <c r="J74" s="734" t="s">
        <v>1</v>
      </c>
    </row>
    <row r="75" spans="1:10" ht="14.45" customHeight="1" x14ac:dyDescent="0.2">
      <c r="A75" s="730" t="s">
        <v>611</v>
      </c>
      <c r="B75" s="731" t="s">
        <v>3357</v>
      </c>
      <c r="C75" s="732">
        <v>87.920469999999995</v>
      </c>
      <c r="D75" s="732">
        <v>75.549390000000017</v>
      </c>
      <c r="E75" s="732"/>
      <c r="F75" s="732">
        <v>54.459679999999999</v>
      </c>
      <c r="G75" s="732">
        <v>70</v>
      </c>
      <c r="H75" s="732">
        <v>-15.540320000000001</v>
      </c>
      <c r="I75" s="733">
        <v>0.77799542857142856</v>
      </c>
      <c r="J75" s="734" t="s">
        <v>1</v>
      </c>
    </row>
    <row r="76" spans="1:10" ht="14.45" customHeight="1" x14ac:dyDescent="0.2">
      <c r="A76" s="730" t="s">
        <v>611</v>
      </c>
      <c r="B76" s="731" t="s">
        <v>3358</v>
      </c>
      <c r="C76" s="732">
        <v>0</v>
      </c>
      <c r="D76" s="732">
        <v>267.67894000000001</v>
      </c>
      <c r="E76" s="732"/>
      <c r="F76" s="732">
        <v>0</v>
      </c>
      <c r="G76" s="732">
        <v>0</v>
      </c>
      <c r="H76" s="732">
        <v>0</v>
      </c>
      <c r="I76" s="733" t="s">
        <v>587</v>
      </c>
      <c r="J76" s="734" t="s">
        <v>1</v>
      </c>
    </row>
    <row r="77" spans="1:10" ht="14.45" customHeight="1" x14ac:dyDescent="0.2">
      <c r="A77" s="730" t="s">
        <v>611</v>
      </c>
      <c r="B77" s="731" t="s">
        <v>613</v>
      </c>
      <c r="C77" s="732">
        <v>21157.000479999999</v>
      </c>
      <c r="D77" s="732">
        <v>20805.912100000005</v>
      </c>
      <c r="E77" s="732"/>
      <c r="F77" s="732">
        <v>22547.664019999993</v>
      </c>
      <c r="G77" s="732">
        <v>20426</v>
      </c>
      <c r="H77" s="732">
        <v>2121.6640199999929</v>
      </c>
      <c r="I77" s="733">
        <v>1.1038707539410553</v>
      </c>
      <c r="J77" s="734" t="s">
        <v>603</v>
      </c>
    </row>
    <row r="78" spans="1:10" ht="14.45" customHeight="1" x14ac:dyDescent="0.2">
      <c r="A78" s="730" t="s">
        <v>587</v>
      </c>
      <c r="B78" s="731" t="s">
        <v>587</v>
      </c>
      <c r="C78" s="732" t="s">
        <v>587</v>
      </c>
      <c r="D78" s="732" t="s">
        <v>587</v>
      </c>
      <c r="E78" s="732"/>
      <c r="F78" s="732" t="s">
        <v>587</v>
      </c>
      <c r="G78" s="732" t="s">
        <v>587</v>
      </c>
      <c r="H78" s="732" t="s">
        <v>587</v>
      </c>
      <c r="I78" s="733" t="s">
        <v>587</v>
      </c>
      <c r="J78" s="734" t="s">
        <v>604</v>
      </c>
    </row>
    <row r="79" spans="1:10" ht="14.45" customHeight="1" x14ac:dyDescent="0.2">
      <c r="A79" s="730" t="s">
        <v>3362</v>
      </c>
      <c r="B79" s="731" t="s">
        <v>3363</v>
      </c>
      <c r="C79" s="732" t="s">
        <v>587</v>
      </c>
      <c r="D79" s="732" t="s">
        <v>587</v>
      </c>
      <c r="E79" s="732"/>
      <c r="F79" s="732" t="s">
        <v>587</v>
      </c>
      <c r="G79" s="732" t="s">
        <v>587</v>
      </c>
      <c r="H79" s="732" t="s">
        <v>587</v>
      </c>
      <c r="I79" s="733" t="s">
        <v>587</v>
      </c>
      <c r="J79" s="734" t="s">
        <v>0</v>
      </c>
    </row>
    <row r="80" spans="1:10" ht="14.45" customHeight="1" x14ac:dyDescent="0.2">
      <c r="A80" s="730" t="s">
        <v>3362</v>
      </c>
      <c r="B80" s="731" t="s">
        <v>3348</v>
      </c>
      <c r="C80" s="732">
        <v>0</v>
      </c>
      <c r="D80" s="732">
        <v>0</v>
      </c>
      <c r="E80" s="732"/>
      <c r="F80" s="732">
        <v>188.76752999999997</v>
      </c>
      <c r="G80" s="732">
        <v>0</v>
      </c>
      <c r="H80" s="732">
        <v>188.76752999999997</v>
      </c>
      <c r="I80" s="733" t="s">
        <v>587</v>
      </c>
      <c r="J80" s="734" t="s">
        <v>1</v>
      </c>
    </row>
    <row r="81" spans="1:10" ht="14.45" customHeight="1" x14ac:dyDescent="0.2">
      <c r="A81" s="730" t="s">
        <v>3362</v>
      </c>
      <c r="B81" s="731" t="s">
        <v>3349</v>
      </c>
      <c r="C81" s="732">
        <v>0</v>
      </c>
      <c r="D81" s="732">
        <v>0</v>
      </c>
      <c r="E81" s="732"/>
      <c r="F81" s="732">
        <v>8.7264999999999997</v>
      </c>
      <c r="G81" s="732">
        <v>0</v>
      </c>
      <c r="H81" s="732">
        <v>8.7264999999999997</v>
      </c>
      <c r="I81" s="733" t="s">
        <v>587</v>
      </c>
      <c r="J81" s="734" t="s">
        <v>1</v>
      </c>
    </row>
    <row r="82" spans="1:10" ht="14.45" customHeight="1" x14ac:dyDescent="0.2">
      <c r="A82" s="730" t="s">
        <v>3362</v>
      </c>
      <c r="B82" s="731" t="s">
        <v>3354</v>
      </c>
      <c r="C82" s="732">
        <v>0</v>
      </c>
      <c r="D82" s="732">
        <v>0</v>
      </c>
      <c r="E82" s="732"/>
      <c r="F82" s="732">
        <v>7.9260000000000002</v>
      </c>
      <c r="G82" s="732">
        <v>0</v>
      </c>
      <c r="H82" s="732">
        <v>7.9260000000000002</v>
      </c>
      <c r="I82" s="733" t="s">
        <v>587</v>
      </c>
      <c r="J82" s="734" t="s">
        <v>1</v>
      </c>
    </row>
    <row r="83" spans="1:10" ht="14.45" customHeight="1" x14ac:dyDescent="0.2">
      <c r="A83" s="730" t="s">
        <v>3362</v>
      </c>
      <c r="B83" s="731" t="s">
        <v>3358</v>
      </c>
      <c r="C83" s="732">
        <v>0</v>
      </c>
      <c r="D83" s="732">
        <v>0</v>
      </c>
      <c r="E83" s="732"/>
      <c r="F83" s="732">
        <v>867.30261000000007</v>
      </c>
      <c r="G83" s="732">
        <v>1118</v>
      </c>
      <c r="H83" s="732">
        <v>-250.69738999999993</v>
      </c>
      <c r="I83" s="733">
        <v>0.77576262075134172</v>
      </c>
      <c r="J83" s="734" t="s">
        <v>1</v>
      </c>
    </row>
    <row r="84" spans="1:10" ht="14.45" customHeight="1" x14ac:dyDescent="0.2">
      <c r="A84" s="730" t="s">
        <v>3362</v>
      </c>
      <c r="B84" s="731" t="s">
        <v>3364</v>
      </c>
      <c r="C84" s="732">
        <v>0</v>
      </c>
      <c r="D84" s="732">
        <v>0</v>
      </c>
      <c r="E84" s="732"/>
      <c r="F84" s="732">
        <v>1072.72264</v>
      </c>
      <c r="G84" s="732">
        <v>1118</v>
      </c>
      <c r="H84" s="732">
        <v>-45.277360000000044</v>
      </c>
      <c r="I84" s="733">
        <v>0.95950146690518778</v>
      </c>
      <c r="J84" s="734" t="s">
        <v>603</v>
      </c>
    </row>
    <row r="85" spans="1:10" ht="14.45" customHeight="1" x14ac:dyDescent="0.2">
      <c r="A85" s="730" t="s">
        <v>587</v>
      </c>
      <c r="B85" s="731" t="s">
        <v>587</v>
      </c>
      <c r="C85" s="732" t="s">
        <v>587</v>
      </c>
      <c r="D85" s="732" t="s">
        <v>587</v>
      </c>
      <c r="E85" s="732"/>
      <c r="F85" s="732" t="s">
        <v>587</v>
      </c>
      <c r="G85" s="732" t="s">
        <v>587</v>
      </c>
      <c r="H85" s="732" t="s">
        <v>587</v>
      </c>
      <c r="I85" s="733" t="s">
        <v>587</v>
      </c>
      <c r="J85" s="734" t="s">
        <v>604</v>
      </c>
    </row>
    <row r="86" spans="1:10" ht="14.45" customHeight="1" x14ac:dyDescent="0.2">
      <c r="A86" s="730" t="s">
        <v>585</v>
      </c>
      <c r="B86" s="731" t="s">
        <v>598</v>
      </c>
      <c r="C86" s="732">
        <v>24146.749919999998</v>
      </c>
      <c r="D86" s="732">
        <v>24110.032920000001</v>
      </c>
      <c r="E86" s="732"/>
      <c r="F86" s="732">
        <v>26712.798529999996</v>
      </c>
      <c r="G86" s="732">
        <v>24981</v>
      </c>
      <c r="H86" s="732">
        <v>1731.7985299999964</v>
      </c>
      <c r="I86" s="733">
        <v>1.0693246279172168</v>
      </c>
      <c r="J86" s="734" t="s">
        <v>599</v>
      </c>
    </row>
  </sheetData>
  <mergeCells count="3">
    <mergeCell ref="A1:I1"/>
    <mergeCell ref="F3:I3"/>
    <mergeCell ref="C4:D4"/>
  </mergeCells>
  <conditionalFormatting sqref="F24 F87:F65537">
    <cfRule type="cellIs" dxfId="41" priority="18" stopIfTrue="1" operator="greaterThan">
      <formula>1</formula>
    </cfRule>
  </conditionalFormatting>
  <conditionalFormatting sqref="H5:H23">
    <cfRule type="expression" dxfId="40" priority="14">
      <formula>$H5&gt;0</formula>
    </cfRule>
  </conditionalFormatting>
  <conditionalFormatting sqref="I5:I23">
    <cfRule type="expression" dxfId="39" priority="15">
      <formula>$I5&gt;1</formula>
    </cfRule>
  </conditionalFormatting>
  <conditionalFormatting sqref="B5:B23">
    <cfRule type="expression" dxfId="38" priority="11">
      <formula>OR($J5="NS",$J5="SumaNS",$J5="Účet")</formula>
    </cfRule>
  </conditionalFormatting>
  <conditionalFormatting sqref="F5:I23 B5:D23">
    <cfRule type="expression" dxfId="37" priority="17">
      <formula>AND($J5&lt;&gt;"",$J5&lt;&gt;"mezeraKL")</formula>
    </cfRule>
  </conditionalFormatting>
  <conditionalFormatting sqref="B5:D23 F5:I2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5" priority="13">
      <formula>OR($J5="SumaNS",$J5="NS")</formula>
    </cfRule>
  </conditionalFormatting>
  <conditionalFormatting sqref="A5:A23">
    <cfRule type="expression" dxfId="34" priority="9">
      <formula>AND($J5&lt;&gt;"mezeraKL",$J5&lt;&gt;"")</formula>
    </cfRule>
  </conditionalFormatting>
  <conditionalFormatting sqref="A5:A23">
    <cfRule type="expression" dxfId="33" priority="10">
      <formula>AND($J5&lt;&gt;"",$J5&lt;&gt;"mezeraKL")</formula>
    </cfRule>
  </conditionalFormatting>
  <conditionalFormatting sqref="H25:H86">
    <cfRule type="expression" dxfId="32" priority="6">
      <formula>$H25&gt;0</formula>
    </cfRule>
  </conditionalFormatting>
  <conditionalFormatting sqref="A25:A86">
    <cfRule type="expression" dxfId="31" priority="5">
      <formula>AND($J25&lt;&gt;"mezeraKL",$J25&lt;&gt;"")</formula>
    </cfRule>
  </conditionalFormatting>
  <conditionalFormatting sqref="I25:I86">
    <cfRule type="expression" dxfId="30" priority="7">
      <formula>$I25&gt;1</formula>
    </cfRule>
  </conditionalFormatting>
  <conditionalFormatting sqref="B25:B86">
    <cfRule type="expression" dxfId="29" priority="4">
      <formula>OR($J25="NS",$J25="SumaNS",$J25="Účet")</formula>
    </cfRule>
  </conditionalFormatting>
  <conditionalFormatting sqref="A25:D86 F25:I86">
    <cfRule type="expression" dxfId="28" priority="8">
      <formula>AND($J25&lt;&gt;"",$J25&lt;&gt;"mezeraKL")</formula>
    </cfRule>
  </conditionalFormatting>
  <conditionalFormatting sqref="B25:D86 F25:I86">
    <cfRule type="expression" dxfId="27" priority="1">
      <formula>OR($J25="KL",$J25="SumaKL")</formula>
    </cfRule>
    <cfRule type="expression" priority="3" stopIfTrue="1">
      <formula>OR($J25="mezeraNS",$J25="mezeraKL")</formula>
    </cfRule>
  </conditionalFormatting>
  <conditionalFormatting sqref="B25:D86 F25:I86">
    <cfRule type="expression" dxfId="26" priority="2">
      <formula>OR($J25="SumaNS",$J25="NS")</formula>
    </cfRule>
  </conditionalFormatting>
  <hyperlinks>
    <hyperlink ref="A2" location="Obsah!A1" display="Zpět na Obsah  KL 01  1.-4.měsíc" xr:uid="{B94B7294-6A74-4893-A8C8-1D1BD3C69B37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25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5004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371" t="s">
        <v>325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43.499865328327829</v>
      </c>
      <c r="J3" s="203">
        <f>SUBTOTAL(9,J5:J1048576)</f>
        <v>613950</v>
      </c>
      <c r="K3" s="204">
        <f>SUBTOTAL(9,K5:K1048576)</f>
        <v>26706742.318326872</v>
      </c>
    </row>
    <row r="4" spans="1:11" s="330" customFormat="1" ht="14.45" customHeight="1" thickBot="1" x14ac:dyDescent="0.25">
      <c r="A4" s="848" t="s">
        <v>4</v>
      </c>
      <c r="B4" s="849" t="s">
        <v>5</v>
      </c>
      <c r="C4" s="849" t="s">
        <v>0</v>
      </c>
      <c r="D4" s="849" t="s">
        <v>6</v>
      </c>
      <c r="E4" s="849" t="s">
        <v>7</v>
      </c>
      <c r="F4" s="849" t="s">
        <v>1</v>
      </c>
      <c r="G4" s="849" t="s">
        <v>89</v>
      </c>
      <c r="H4" s="738" t="s">
        <v>11</v>
      </c>
      <c r="I4" s="739" t="s">
        <v>183</v>
      </c>
      <c r="J4" s="739" t="s">
        <v>13</v>
      </c>
      <c r="K4" s="740" t="s">
        <v>198</v>
      </c>
    </row>
    <row r="5" spans="1:11" ht="14.45" customHeight="1" x14ac:dyDescent="0.2">
      <c r="A5" s="825" t="s">
        <v>585</v>
      </c>
      <c r="B5" s="826" t="s">
        <v>586</v>
      </c>
      <c r="C5" s="829" t="s">
        <v>600</v>
      </c>
      <c r="D5" s="850" t="s">
        <v>601</v>
      </c>
      <c r="E5" s="829" t="s">
        <v>3365</v>
      </c>
      <c r="F5" s="850" t="s">
        <v>3366</v>
      </c>
      <c r="G5" s="829" t="s">
        <v>3367</v>
      </c>
      <c r="H5" s="829" t="s">
        <v>3368</v>
      </c>
      <c r="I5" s="225">
        <v>147.17999267578125</v>
      </c>
      <c r="J5" s="225">
        <v>28</v>
      </c>
      <c r="K5" s="851">
        <v>4121.0499572753906</v>
      </c>
    </row>
    <row r="6" spans="1:11" ht="14.45" customHeight="1" x14ac:dyDescent="0.2">
      <c r="A6" s="832" t="s">
        <v>585</v>
      </c>
      <c r="B6" s="833" t="s">
        <v>586</v>
      </c>
      <c r="C6" s="836" t="s">
        <v>600</v>
      </c>
      <c r="D6" s="852" t="s">
        <v>601</v>
      </c>
      <c r="E6" s="836" t="s">
        <v>3365</v>
      </c>
      <c r="F6" s="852" t="s">
        <v>3366</v>
      </c>
      <c r="G6" s="836" t="s">
        <v>3369</v>
      </c>
      <c r="H6" s="836" t="s">
        <v>3370</v>
      </c>
      <c r="I6" s="853">
        <v>147.17999267578125</v>
      </c>
      <c r="J6" s="853">
        <v>28</v>
      </c>
      <c r="K6" s="854">
        <v>4121.0600891113281</v>
      </c>
    </row>
    <row r="7" spans="1:11" ht="14.45" customHeight="1" x14ac:dyDescent="0.2">
      <c r="A7" s="832" t="s">
        <v>585</v>
      </c>
      <c r="B7" s="833" t="s">
        <v>586</v>
      </c>
      <c r="C7" s="836" t="s">
        <v>600</v>
      </c>
      <c r="D7" s="852" t="s">
        <v>601</v>
      </c>
      <c r="E7" s="836" t="s">
        <v>3365</v>
      </c>
      <c r="F7" s="852" t="s">
        <v>3366</v>
      </c>
      <c r="G7" s="836" t="s">
        <v>3371</v>
      </c>
      <c r="H7" s="836" t="s">
        <v>3372</v>
      </c>
      <c r="I7" s="853">
        <v>141.58000183105469</v>
      </c>
      <c r="J7" s="853">
        <v>2</v>
      </c>
      <c r="K7" s="854">
        <v>283.16000366210938</v>
      </c>
    </row>
    <row r="8" spans="1:11" ht="14.45" customHeight="1" x14ac:dyDescent="0.2">
      <c r="A8" s="832" t="s">
        <v>585</v>
      </c>
      <c r="B8" s="833" t="s">
        <v>586</v>
      </c>
      <c r="C8" s="836" t="s">
        <v>600</v>
      </c>
      <c r="D8" s="852" t="s">
        <v>601</v>
      </c>
      <c r="E8" s="836" t="s">
        <v>3365</v>
      </c>
      <c r="F8" s="852" t="s">
        <v>3366</v>
      </c>
      <c r="G8" s="836" t="s">
        <v>3371</v>
      </c>
      <c r="H8" s="836" t="s">
        <v>3373</v>
      </c>
      <c r="I8" s="853">
        <v>141.57000732421875</v>
      </c>
      <c r="J8" s="853">
        <v>1</v>
      </c>
      <c r="K8" s="854">
        <v>141.57000732421875</v>
      </c>
    </row>
    <row r="9" spans="1:11" ht="14.45" customHeight="1" x14ac:dyDescent="0.2">
      <c r="A9" s="832" t="s">
        <v>585</v>
      </c>
      <c r="B9" s="833" t="s">
        <v>586</v>
      </c>
      <c r="C9" s="836" t="s">
        <v>600</v>
      </c>
      <c r="D9" s="852" t="s">
        <v>601</v>
      </c>
      <c r="E9" s="836" t="s">
        <v>3365</v>
      </c>
      <c r="F9" s="852" t="s">
        <v>3366</v>
      </c>
      <c r="G9" s="836" t="s">
        <v>3374</v>
      </c>
      <c r="H9" s="836" t="s">
        <v>3375</v>
      </c>
      <c r="I9" s="853">
        <v>13.300000190734863</v>
      </c>
      <c r="J9" s="853">
        <v>10</v>
      </c>
      <c r="K9" s="854">
        <v>133</v>
      </c>
    </row>
    <row r="10" spans="1:11" ht="14.45" customHeight="1" x14ac:dyDescent="0.2">
      <c r="A10" s="832" t="s">
        <v>585</v>
      </c>
      <c r="B10" s="833" t="s">
        <v>586</v>
      </c>
      <c r="C10" s="836" t="s">
        <v>600</v>
      </c>
      <c r="D10" s="852" t="s">
        <v>601</v>
      </c>
      <c r="E10" s="836" t="s">
        <v>3365</v>
      </c>
      <c r="F10" s="852" t="s">
        <v>3366</v>
      </c>
      <c r="G10" s="836" t="s">
        <v>3374</v>
      </c>
      <c r="H10" s="836" t="s">
        <v>3376</v>
      </c>
      <c r="I10" s="853">
        <v>12.184999942779541</v>
      </c>
      <c r="J10" s="853">
        <v>20</v>
      </c>
      <c r="K10" s="854">
        <v>243.66999816894531</v>
      </c>
    </row>
    <row r="11" spans="1:11" ht="14.45" customHeight="1" x14ac:dyDescent="0.2">
      <c r="A11" s="832" t="s">
        <v>585</v>
      </c>
      <c r="B11" s="833" t="s">
        <v>586</v>
      </c>
      <c r="C11" s="836" t="s">
        <v>600</v>
      </c>
      <c r="D11" s="852" t="s">
        <v>601</v>
      </c>
      <c r="E11" s="836" t="s">
        <v>3377</v>
      </c>
      <c r="F11" s="852" t="s">
        <v>3378</v>
      </c>
      <c r="G11" s="836" t="s">
        <v>3379</v>
      </c>
      <c r="H11" s="836" t="s">
        <v>3380</v>
      </c>
      <c r="I11" s="853">
        <v>1317.68994140625</v>
      </c>
      <c r="J11" s="853">
        <v>4</v>
      </c>
      <c r="K11" s="854">
        <v>5270.759765625</v>
      </c>
    </row>
    <row r="12" spans="1:11" ht="14.45" customHeight="1" x14ac:dyDescent="0.2">
      <c r="A12" s="832" t="s">
        <v>585</v>
      </c>
      <c r="B12" s="833" t="s">
        <v>586</v>
      </c>
      <c r="C12" s="836" t="s">
        <v>600</v>
      </c>
      <c r="D12" s="852" t="s">
        <v>601</v>
      </c>
      <c r="E12" s="836" t="s">
        <v>3377</v>
      </c>
      <c r="F12" s="852" t="s">
        <v>3378</v>
      </c>
      <c r="G12" s="836" t="s">
        <v>3381</v>
      </c>
      <c r="H12" s="836" t="s">
        <v>3382</v>
      </c>
      <c r="I12" s="853">
        <v>1210</v>
      </c>
      <c r="J12" s="853">
        <v>5</v>
      </c>
      <c r="K12" s="854">
        <v>6050</v>
      </c>
    </row>
    <row r="13" spans="1:11" ht="14.45" customHeight="1" x14ac:dyDescent="0.2">
      <c r="A13" s="832" t="s">
        <v>585</v>
      </c>
      <c r="B13" s="833" t="s">
        <v>586</v>
      </c>
      <c r="C13" s="836" t="s">
        <v>600</v>
      </c>
      <c r="D13" s="852" t="s">
        <v>601</v>
      </c>
      <c r="E13" s="836" t="s">
        <v>3377</v>
      </c>
      <c r="F13" s="852" t="s">
        <v>3378</v>
      </c>
      <c r="G13" s="836" t="s">
        <v>3383</v>
      </c>
      <c r="H13" s="836" t="s">
        <v>3384</v>
      </c>
      <c r="I13" s="853">
        <v>6.25</v>
      </c>
      <c r="J13" s="853">
        <v>100</v>
      </c>
      <c r="K13" s="854">
        <v>625</v>
      </c>
    </row>
    <row r="14" spans="1:11" ht="14.45" customHeight="1" x14ac:dyDescent="0.2">
      <c r="A14" s="832" t="s">
        <v>585</v>
      </c>
      <c r="B14" s="833" t="s">
        <v>586</v>
      </c>
      <c r="C14" s="836" t="s">
        <v>600</v>
      </c>
      <c r="D14" s="852" t="s">
        <v>601</v>
      </c>
      <c r="E14" s="836" t="s">
        <v>3377</v>
      </c>
      <c r="F14" s="852" t="s">
        <v>3378</v>
      </c>
      <c r="G14" s="836" t="s">
        <v>3385</v>
      </c>
      <c r="H14" s="836" t="s">
        <v>3386</v>
      </c>
      <c r="I14" s="853">
        <v>8.5900001525878906</v>
      </c>
      <c r="J14" s="853">
        <v>100</v>
      </c>
      <c r="K14" s="854">
        <v>859</v>
      </c>
    </row>
    <row r="15" spans="1:11" ht="14.45" customHeight="1" x14ac:dyDescent="0.2">
      <c r="A15" s="832" t="s">
        <v>585</v>
      </c>
      <c r="B15" s="833" t="s">
        <v>586</v>
      </c>
      <c r="C15" s="836" t="s">
        <v>600</v>
      </c>
      <c r="D15" s="852" t="s">
        <v>601</v>
      </c>
      <c r="E15" s="836" t="s">
        <v>3377</v>
      </c>
      <c r="F15" s="852" t="s">
        <v>3378</v>
      </c>
      <c r="G15" s="836" t="s">
        <v>3387</v>
      </c>
      <c r="H15" s="836" t="s">
        <v>3388</v>
      </c>
      <c r="I15" s="853">
        <v>0.43999999761581421</v>
      </c>
      <c r="J15" s="853">
        <v>800</v>
      </c>
      <c r="K15" s="854">
        <v>352</v>
      </c>
    </row>
    <row r="16" spans="1:11" ht="14.45" customHeight="1" x14ac:dyDescent="0.2">
      <c r="A16" s="832" t="s">
        <v>585</v>
      </c>
      <c r="B16" s="833" t="s">
        <v>586</v>
      </c>
      <c r="C16" s="836" t="s">
        <v>600</v>
      </c>
      <c r="D16" s="852" t="s">
        <v>601</v>
      </c>
      <c r="E16" s="836" t="s">
        <v>3377</v>
      </c>
      <c r="F16" s="852" t="s">
        <v>3378</v>
      </c>
      <c r="G16" s="836" t="s">
        <v>3389</v>
      </c>
      <c r="H16" s="836" t="s">
        <v>3390</v>
      </c>
      <c r="I16" s="853">
        <v>0.87999999523162842</v>
      </c>
      <c r="J16" s="853">
        <v>1212</v>
      </c>
      <c r="K16" s="854">
        <v>1066.5600004196167</v>
      </c>
    </row>
    <row r="17" spans="1:11" ht="14.45" customHeight="1" x14ac:dyDescent="0.2">
      <c r="A17" s="832" t="s">
        <v>585</v>
      </c>
      <c r="B17" s="833" t="s">
        <v>586</v>
      </c>
      <c r="C17" s="836" t="s">
        <v>600</v>
      </c>
      <c r="D17" s="852" t="s">
        <v>601</v>
      </c>
      <c r="E17" s="836" t="s">
        <v>3377</v>
      </c>
      <c r="F17" s="852" t="s">
        <v>3378</v>
      </c>
      <c r="G17" s="836" t="s">
        <v>3391</v>
      </c>
      <c r="H17" s="836" t="s">
        <v>3392</v>
      </c>
      <c r="I17" s="853">
        <v>1.2899999618530273</v>
      </c>
      <c r="J17" s="853">
        <v>500</v>
      </c>
      <c r="K17" s="854">
        <v>645</v>
      </c>
    </row>
    <row r="18" spans="1:11" ht="14.45" customHeight="1" x14ac:dyDescent="0.2">
      <c r="A18" s="832" t="s">
        <v>585</v>
      </c>
      <c r="B18" s="833" t="s">
        <v>586</v>
      </c>
      <c r="C18" s="836" t="s">
        <v>600</v>
      </c>
      <c r="D18" s="852" t="s">
        <v>601</v>
      </c>
      <c r="E18" s="836" t="s">
        <v>3377</v>
      </c>
      <c r="F18" s="852" t="s">
        <v>3378</v>
      </c>
      <c r="G18" s="836" t="s">
        <v>3393</v>
      </c>
      <c r="H18" s="836" t="s">
        <v>3394</v>
      </c>
      <c r="I18" s="853">
        <v>0.15000000596046448</v>
      </c>
      <c r="J18" s="853">
        <v>400</v>
      </c>
      <c r="K18" s="854">
        <v>60</v>
      </c>
    </row>
    <row r="19" spans="1:11" ht="14.45" customHeight="1" x14ac:dyDescent="0.2">
      <c r="A19" s="832" t="s">
        <v>585</v>
      </c>
      <c r="B19" s="833" t="s">
        <v>586</v>
      </c>
      <c r="C19" s="836" t="s">
        <v>600</v>
      </c>
      <c r="D19" s="852" t="s">
        <v>601</v>
      </c>
      <c r="E19" s="836" t="s">
        <v>3377</v>
      </c>
      <c r="F19" s="852" t="s">
        <v>3378</v>
      </c>
      <c r="G19" s="836" t="s">
        <v>3395</v>
      </c>
      <c r="H19" s="836" t="s">
        <v>3396</v>
      </c>
      <c r="I19" s="853">
        <v>0.4699999988079071</v>
      </c>
      <c r="J19" s="853">
        <v>1600</v>
      </c>
      <c r="K19" s="854">
        <v>752</v>
      </c>
    </row>
    <row r="20" spans="1:11" ht="14.45" customHeight="1" x14ac:dyDescent="0.2">
      <c r="A20" s="832" t="s">
        <v>585</v>
      </c>
      <c r="B20" s="833" t="s">
        <v>586</v>
      </c>
      <c r="C20" s="836" t="s">
        <v>600</v>
      </c>
      <c r="D20" s="852" t="s">
        <v>601</v>
      </c>
      <c r="E20" s="836" t="s">
        <v>3377</v>
      </c>
      <c r="F20" s="852" t="s">
        <v>3378</v>
      </c>
      <c r="G20" s="836" t="s">
        <v>3397</v>
      </c>
      <c r="H20" s="836" t="s">
        <v>3398</v>
      </c>
      <c r="I20" s="853">
        <v>1.1749999523162842</v>
      </c>
      <c r="J20" s="853">
        <v>2600</v>
      </c>
      <c r="K20" s="854">
        <v>3052</v>
      </c>
    </row>
    <row r="21" spans="1:11" ht="14.45" customHeight="1" x14ac:dyDescent="0.2">
      <c r="A21" s="832" t="s">
        <v>585</v>
      </c>
      <c r="B21" s="833" t="s">
        <v>586</v>
      </c>
      <c r="C21" s="836" t="s">
        <v>600</v>
      </c>
      <c r="D21" s="852" t="s">
        <v>601</v>
      </c>
      <c r="E21" s="836" t="s">
        <v>3377</v>
      </c>
      <c r="F21" s="852" t="s">
        <v>3378</v>
      </c>
      <c r="G21" s="836" t="s">
        <v>3399</v>
      </c>
      <c r="H21" s="836" t="s">
        <v>3400</v>
      </c>
      <c r="I21" s="853">
        <v>0.43999999761581421</v>
      </c>
      <c r="J21" s="853">
        <v>400</v>
      </c>
      <c r="K21" s="854">
        <v>176</v>
      </c>
    </row>
    <row r="22" spans="1:11" ht="14.45" customHeight="1" x14ac:dyDescent="0.2">
      <c r="A22" s="832" t="s">
        <v>585</v>
      </c>
      <c r="B22" s="833" t="s">
        <v>586</v>
      </c>
      <c r="C22" s="836" t="s">
        <v>600</v>
      </c>
      <c r="D22" s="852" t="s">
        <v>601</v>
      </c>
      <c r="E22" s="836" t="s">
        <v>3377</v>
      </c>
      <c r="F22" s="852" t="s">
        <v>3378</v>
      </c>
      <c r="G22" s="836" t="s">
        <v>3401</v>
      </c>
      <c r="H22" s="836" t="s">
        <v>3402</v>
      </c>
      <c r="I22" s="853">
        <v>6.320000171661377</v>
      </c>
      <c r="J22" s="853">
        <v>200</v>
      </c>
      <c r="K22" s="854">
        <v>1264</v>
      </c>
    </row>
    <row r="23" spans="1:11" ht="14.45" customHeight="1" x14ac:dyDescent="0.2">
      <c r="A23" s="832" t="s">
        <v>585</v>
      </c>
      <c r="B23" s="833" t="s">
        <v>586</v>
      </c>
      <c r="C23" s="836" t="s">
        <v>600</v>
      </c>
      <c r="D23" s="852" t="s">
        <v>601</v>
      </c>
      <c r="E23" s="836" t="s">
        <v>3377</v>
      </c>
      <c r="F23" s="852" t="s">
        <v>3378</v>
      </c>
      <c r="G23" s="836" t="s">
        <v>3403</v>
      </c>
      <c r="H23" s="836" t="s">
        <v>3404</v>
      </c>
      <c r="I23" s="853">
        <v>790.8800048828125</v>
      </c>
      <c r="J23" s="853">
        <v>1</v>
      </c>
      <c r="K23" s="854">
        <v>790.8800048828125</v>
      </c>
    </row>
    <row r="24" spans="1:11" ht="14.45" customHeight="1" x14ac:dyDescent="0.2">
      <c r="A24" s="832" t="s">
        <v>585</v>
      </c>
      <c r="B24" s="833" t="s">
        <v>586</v>
      </c>
      <c r="C24" s="836" t="s">
        <v>600</v>
      </c>
      <c r="D24" s="852" t="s">
        <v>601</v>
      </c>
      <c r="E24" s="836" t="s">
        <v>3377</v>
      </c>
      <c r="F24" s="852" t="s">
        <v>3378</v>
      </c>
      <c r="G24" s="836" t="s">
        <v>3405</v>
      </c>
      <c r="H24" s="836" t="s">
        <v>3406</v>
      </c>
      <c r="I24" s="853">
        <v>22.149999618530273</v>
      </c>
      <c r="J24" s="853">
        <v>25</v>
      </c>
      <c r="K24" s="854">
        <v>553.75</v>
      </c>
    </row>
    <row r="25" spans="1:11" ht="14.45" customHeight="1" x14ac:dyDescent="0.2">
      <c r="A25" s="832" t="s">
        <v>585</v>
      </c>
      <c r="B25" s="833" t="s">
        <v>586</v>
      </c>
      <c r="C25" s="836" t="s">
        <v>600</v>
      </c>
      <c r="D25" s="852" t="s">
        <v>601</v>
      </c>
      <c r="E25" s="836" t="s">
        <v>3377</v>
      </c>
      <c r="F25" s="852" t="s">
        <v>3378</v>
      </c>
      <c r="G25" s="836" t="s">
        <v>3407</v>
      </c>
      <c r="H25" s="836" t="s">
        <v>3408</v>
      </c>
      <c r="I25" s="853">
        <v>30.170000076293945</v>
      </c>
      <c r="J25" s="853">
        <v>25</v>
      </c>
      <c r="K25" s="854">
        <v>754.25</v>
      </c>
    </row>
    <row r="26" spans="1:11" ht="14.45" customHeight="1" x14ac:dyDescent="0.2">
      <c r="A26" s="832" t="s">
        <v>585</v>
      </c>
      <c r="B26" s="833" t="s">
        <v>586</v>
      </c>
      <c r="C26" s="836" t="s">
        <v>600</v>
      </c>
      <c r="D26" s="852" t="s">
        <v>601</v>
      </c>
      <c r="E26" s="836" t="s">
        <v>3377</v>
      </c>
      <c r="F26" s="852" t="s">
        <v>3378</v>
      </c>
      <c r="G26" s="836" t="s">
        <v>3409</v>
      </c>
      <c r="H26" s="836" t="s">
        <v>3410</v>
      </c>
      <c r="I26" s="853">
        <v>12.420000076293945</v>
      </c>
      <c r="J26" s="853">
        <v>20</v>
      </c>
      <c r="K26" s="854">
        <v>248.39999389648438</v>
      </c>
    </row>
    <row r="27" spans="1:11" ht="14.45" customHeight="1" x14ac:dyDescent="0.2">
      <c r="A27" s="832" t="s">
        <v>585</v>
      </c>
      <c r="B27" s="833" t="s">
        <v>586</v>
      </c>
      <c r="C27" s="836" t="s">
        <v>600</v>
      </c>
      <c r="D27" s="852" t="s">
        <v>601</v>
      </c>
      <c r="E27" s="836" t="s">
        <v>3377</v>
      </c>
      <c r="F27" s="852" t="s">
        <v>3378</v>
      </c>
      <c r="G27" s="836" t="s">
        <v>3411</v>
      </c>
      <c r="H27" s="836" t="s">
        <v>3412</v>
      </c>
      <c r="I27" s="853">
        <v>933.79998779296875</v>
      </c>
      <c r="J27" s="853">
        <v>2</v>
      </c>
      <c r="K27" s="854">
        <v>1867.5999755859375</v>
      </c>
    </row>
    <row r="28" spans="1:11" ht="14.45" customHeight="1" x14ac:dyDescent="0.2">
      <c r="A28" s="832" t="s">
        <v>585</v>
      </c>
      <c r="B28" s="833" t="s">
        <v>586</v>
      </c>
      <c r="C28" s="836" t="s">
        <v>600</v>
      </c>
      <c r="D28" s="852" t="s">
        <v>601</v>
      </c>
      <c r="E28" s="836" t="s">
        <v>3377</v>
      </c>
      <c r="F28" s="852" t="s">
        <v>3378</v>
      </c>
      <c r="G28" s="836" t="s">
        <v>3413</v>
      </c>
      <c r="H28" s="836" t="s">
        <v>3414</v>
      </c>
      <c r="I28" s="853">
        <v>190.89999389648438</v>
      </c>
      <c r="J28" s="853">
        <v>4</v>
      </c>
      <c r="K28" s="854">
        <v>763.60000610351563</v>
      </c>
    </row>
    <row r="29" spans="1:11" ht="14.45" customHeight="1" x14ac:dyDescent="0.2">
      <c r="A29" s="832" t="s">
        <v>585</v>
      </c>
      <c r="B29" s="833" t="s">
        <v>586</v>
      </c>
      <c r="C29" s="836" t="s">
        <v>600</v>
      </c>
      <c r="D29" s="852" t="s">
        <v>601</v>
      </c>
      <c r="E29" s="836" t="s">
        <v>3377</v>
      </c>
      <c r="F29" s="852" t="s">
        <v>3378</v>
      </c>
      <c r="G29" s="836" t="s">
        <v>3415</v>
      </c>
      <c r="H29" s="836" t="s">
        <v>3416</v>
      </c>
      <c r="I29" s="853">
        <v>309.35000610351563</v>
      </c>
      <c r="J29" s="853">
        <v>2</v>
      </c>
      <c r="K29" s="854">
        <v>618.70001220703125</v>
      </c>
    </row>
    <row r="30" spans="1:11" ht="14.45" customHeight="1" x14ac:dyDescent="0.2">
      <c r="A30" s="832" t="s">
        <v>585</v>
      </c>
      <c r="B30" s="833" t="s">
        <v>586</v>
      </c>
      <c r="C30" s="836" t="s">
        <v>600</v>
      </c>
      <c r="D30" s="852" t="s">
        <v>601</v>
      </c>
      <c r="E30" s="836" t="s">
        <v>3377</v>
      </c>
      <c r="F30" s="852" t="s">
        <v>3378</v>
      </c>
      <c r="G30" s="836" t="s">
        <v>3417</v>
      </c>
      <c r="H30" s="836" t="s">
        <v>3418</v>
      </c>
      <c r="I30" s="853">
        <v>149.5</v>
      </c>
      <c r="J30" s="853">
        <v>20</v>
      </c>
      <c r="K30" s="854">
        <v>2990</v>
      </c>
    </row>
    <row r="31" spans="1:11" ht="14.45" customHeight="1" x14ac:dyDescent="0.2">
      <c r="A31" s="832" t="s">
        <v>585</v>
      </c>
      <c r="B31" s="833" t="s">
        <v>586</v>
      </c>
      <c r="C31" s="836" t="s">
        <v>600</v>
      </c>
      <c r="D31" s="852" t="s">
        <v>601</v>
      </c>
      <c r="E31" s="836" t="s">
        <v>3377</v>
      </c>
      <c r="F31" s="852" t="s">
        <v>3378</v>
      </c>
      <c r="G31" s="836" t="s">
        <v>3419</v>
      </c>
      <c r="H31" s="836" t="s">
        <v>3420</v>
      </c>
      <c r="I31" s="853">
        <v>656.6400146484375</v>
      </c>
      <c r="J31" s="853">
        <v>2</v>
      </c>
      <c r="K31" s="854">
        <v>1313.280029296875</v>
      </c>
    </row>
    <row r="32" spans="1:11" ht="14.45" customHeight="1" x14ac:dyDescent="0.2">
      <c r="A32" s="832" t="s">
        <v>585</v>
      </c>
      <c r="B32" s="833" t="s">
        <v>586</v>
      </c>
      <c r="C32" s="836" t="s">
        <v>600</v>
      </c>
      <c r="D32" s="852" t="s">
        <v>601</v>
      </c>
      <c r="E32" s="836" t="s">
        <v>3377</v>
      </c>
      <c r="F32" s="852" t="s">
        <v>3378</v>
      </c>
      <c r="G32" s="836" t="s">
        <v>3421</v>
      </c>
      <c r="H32" s="836" t="s">
        <v>3422</v>
      </c>
      <c r="I32" s="853">
        <v>428.14999389648438</v>
      </c>
      <c r="J32" s="853">
        <v>1</v>
      </c>
      <c r="K32" s="854">
        <v>428.14999389648438</v>
      </c>
    </row>
    <row r="33" spans="1:11" ht="14.45" customHeight="1" x14ac:dyDescent="0.2">
      <c r="A33" s="832" t="s">
        <v>585</v>
      </c>
      <c r="B33" s="833" t="s">
        <v>586</v>
      </c>
      <c r="C33" s="836" t="s">
        <v>600</v>
      </c>
      <c r="D33" s="852" t="s">
        <v>601</v>
      </c>
      <c r="E33" s="836" t="s">
        <v>3377</v>
      </c>
      <c r="F33" s="852" t="s">
        <v>3378</v>
      </c>
      <c r="G33" s="836" t="s">
        <v>3401</v>
      </c>
      <c r="H33" s="836" t="s">
        <v>3423</v>
      </c>
      <c r="I33" s="853">
        <v>6.3233334223429365</v>
      </c>
      <c r="J33" s="853">
        <v>500</v>
      </c>
      <c r="K33" s="854">
        <v>3162</v>
      </c>
    </row>
    <row r="34" spans="1:11" ht="14.45" customHeight="1" x14ac:dyDescent="0.2">
      <c r="A34" s="832" t="s">
        <v>585</v>
      </c>
      <c r="B34" s="833" t="s">
        <v>586</v>
      </c>
      <c r="C34" s="836" t="s">
        <v>600</v>
      </c>
      <c r="D34" s="852" t="s">
        <v>601</v>
      </c>
      <c r="E34" s="836" t="s">
        <v>3377</v>
      </c>
      <c r="F34" s="852" t="s">
        <v>3378</v>
      </c>
      <c r="G34" s="836" t="s">
        <v>3403</v>
      </c>
      <c r="H34" s="836" t="s">
        <v>3424</v>
      </c>
      <c r="I34" s="853">
        <v>790.8800048828125</v>
      </c>
      <c r="J34" s="853">
        <v>1</v>
      </c>
      <c r="K34" s="854">
        <v>790.8800048828125</v>
      </c>
    </row>
    <row r="35" spans="1:11" ht="14.45" customHeight="1" x14ac:dyDescent="0.2">
      <c r="A35" s="832" t="s">
        <v>585</v>
      </c>
      <c r="B35" s="833" t="s">
        <v>586</v>
      </c>
      <c r="C35" s="836" t="s">
        <v>600</v>
      </c>
      <c r="D35" s="852" t="s">
        <v>601</v>
      </c>
      <c r="E35" s="836" t="s">
        <v>3377</v>
      </c>
      <c r="F35" s="852" t="s">
        <v>3378</v>
      </c>
      <c r="G35" s="836" t="s">
        <v>3425</v>
      </c>
      <c r="H35" s="836" t="s">
        <v>3426</v>
      </c>
      <c r="I35" s="853">
        <v>642.08001708984375</v>
      </c>
      <c r="J35" s="853">
        <v>1</v>
      </c>
      <c r="K35" s="854">
        <v>642.08001708984375</v>
      </c>
    </row>
    <row r="36" spans="1:11" ht="14.45" customHeight="1" x14ac:dyDescent="0.2">
      <c r="A36" s="832" t="s">
        <v>585</v>
      </c>
      <c r="B36" s="833" t="s">
        <v>586</v>
      </c>
      <c r="C36" s="836" t="s">
        <v>600</v>
      </c>
      <c r="D36" s="852" t="s">
        <v>601</v>
      </c>
      <c r="E36" s="836" t="s">
        <v>3377</v>
      </c>
      <c r="F36" s="852" t="s">
        <v>3378</v>
      </c>
      <c r="G36" s="836" t="s">
        <v>3427</v>
      </c>
      <c r="H36" s="836" t="s">
        <v>3428</v>
      </c>
      <c r="I36" s="853">
        <v>63.590000152587891</v>
      </c>
      <c r="J36" s="853">
        <v>10</v>
      </c>
      <c r="K36" s="854">
        <v>635.9000244140625</v>
      </c>
    </row>
    <row r="37" spans="1:11" ht="14.45" customHeight="1" x14ac:dyDescent="0.2">
      <c r="A37" s="832" t="s">
        <v>585</v>
      </c>
      <c r="B37" s="833" t="s">
        <v>586</v>
      </c>
      <c r="C37" s="836" t="s">
        <v>600</v>
      </c>
      <c r="D37" s="852" t="s">
        <v>601</v>
      </c>
      <c r="E37" s="836" t="s">
        <v>3377</v>
      </c>
      <c r="F37" s="852" t="s">
        <v>3378</v>
      </c>
      <c r="G37" s="836" t="s">
        <v>3429</v>
      </c>
      <c r="H37" s="836" t="s">
        <v>3430</v>
      </c>
      <c r="I37" s="853">
        <v>84.629997253417969</v>
      </c>
      <c r="J37" s="853">
        <v>10</v>
      </c>
      <c r="K37" s="854">
        <v>846.30999755859375</v>
      </c>
    </row>
    <row r="38" spans="1:11" ht="14.45" customHeight="1" x14ac:dyDescent="0.2">
      <c r="A38" s="832" t="s">
        <v>585</v>
      </c>
      <c r="B38" s="833" t="s">
        <v>586</v>
      </c>
      <c r="C38" s="836" t="s">
        <v>600</v>
      </c>
      <c r="D38" s="852" t="s">
        <v>601</v>
      </c>
      <c r="E38" s="836" t="s">
        <v>3377</v>
      </c>
      <c r="F38" s="852" t="s">
        <v>3378</v>
      </c>
      <c r="G38" s="836" t="s">
        <v>3405</v>
      </c>
      <c r="H38" s="836" t="s">
        <v>3431</v>
      </c>
      <c r="I38" s="853">
        <v>22.149999618530273</v>
      </c>
      <c r="J38" s="853">
        <v>200</v>
      </c>
      <c r="K38" s="854">
        <v>4430</v>
      </c>
    </row>
    <row r="39" spans="1:11" ht="14.45" customHeight="1" x14ac:dyDescent="0.2">
      <c r="A39" s="832" t="s">
        <v>585</v>
      </c>
      <c r="B39" s="833" t="s">
        <v>586</v>
      </c>
      <c r="C39" s="836" t="s">
        <v>600</v>
      </c>
      <c r="D39" s="852" t="s">
        <v>601</v>
      </c>
      <c r="E39" s="836" t="s">
        <v>3377</v>
      </c>
      <c r="F39" s="852" t="s">
        <v>3378</v>
      </c>
      <c r="G39" s="836" t="s">
        <v>3407</v>
      </c>
      <c r="H39" s="836" t="s">
        <v>3432</v>
      </c>
      <c r="I39" s="853">
        <v>30.170000076293945</v>
      </c>
      <c r="J39" s="853">
        <v>100</v>
      </c>
      <c r="K39" s="854">
        <v>3017</v>
      </c>
    </row>
    <row r="40" spans="1:11" ht="14.45" customHeight="1" x14ac:dyDescent="0.2">
      <c r="A40" s="832" t="s">
        <v>585</v>
      </c>
      <c r="B40" s="833" t="s">
        <v>586</v>
      </c>
      <c r="C40" s="836" t="s">
        <v>600</v>
      </c>
      <c r="D40" s="852" t="s">
        <v>601</v>
      </c>
      <c r="E40" s="836" t="s">
        <v>3377</v>
      </c>
      <c r="F40" s="852" t="s">
        <v>3378</v>
      </c>
      <c r="G40" s="836" t="s">
        <v>3433</v>
      </c>
      <c r="H40" s="836" t="s">
        <v>3434</v>
      </c>
      <c r="I40" s="853">
        <v>18.75</v>
      </c>
      <c r="J40" s="853">
        <v>40</v>
      </c>
      <c r="K40" s="854">
        <v>750.1199951171875</v>
      </c>
    </row>
    <row r="41" spans="1:11" ht="14.45" customHeight="1" x14ac:dyDescent="0.2">
      <c r="A41" s="832" t="s">
        <v>585</v>
      </c>
      <c r="B41" s="833" t="s">
        <v>586</v>
      </c>
      <c r="C41" s="836" t="s">
        <v>600</v>
      </c>
      <c r="D41" s="852" t="s">
        <v>601</v>
      </c>
      <c r="E41" s="836" t="s">
        <v>3377</v>
      </c>
      <c r="F41" s="852" t="s">
        <v>3378</v>
      </c>
      <c r="G41" s="836" t="s">
        <v>3435</v>
      </c>
      <c r="H41" s="836" t="s">
        <v>3436</v>
      </c>
      <c r="I41" s="853">
        <v>131.10000610351563</v>
      </c>
      <c r="J41" s="853">
        <v>2</v>
      </c>
      <c r="K41" s="854">
        <v>262.20001220703125</v>
      </c>
    </row>
    <row r="42" spans="1:11" ht="14.45" customHeight="1" x14ac:dyDescent="0.2">
      <c r="A42" s="832" t="s">
        <v>585</v>
      </c>
      <c r="B42" s="833" t="s">
        <v>586</v>
      </c>
      <c r="C42" s="836" t="s">
        <v>600</v>
      </c>
      <c r="D42" s="852" t="s">
        <v>601</v>
      </c>
      <c r="E42" s="836" t="s">
        <v>3377</v>
      </c>
      <c r="F42" s="852" t="s">
        <v>3378</v>
      </c>
      <c r="G42" s="836" t="s">
        <v>3437</v>
      </c>
      <c r="H42" s="836" t="s">
        <v>3438</v>
      </c>
      <c r="I42" s="853">
        <v>139.16999816894531</v>
      </c>
      <c r="J42" s="853">
        <v>11</v>
      </c>
      <c r="K42" s="854">
        <v>1530.8699951171875</v>
      </c>
    </row>
    <row r="43" spans="1:11" ht="14.45" customHeight="1" x14ac:dyDescent="0.2">
      <c r="A43" s="832" t="s">
        <v>585</v>
      </c>
      <c r="B43" s="833" t="s">
        <v>586</v>
      </c>
      <c r="C43" s="836" t="s">
        <v>600</v>
      </c>
      <c r="D43" s="852" t="s">
        <v>601</v>
      </c>
      <c r="E43" s="836" t="s">
        <v>3377</v>
      </c>
      <c r="F43" s="852" t="s">
        <v>3378</v>
      </c>
      <c r="G43" s="836" t="s">
        <v>3417</v>
      </c>
      <c r="H43" s="836" t="s">
        <v>3439</v>
      </c>
      <c r="I43" s="853">
        <v>149.5</v>
      </c>
      <c r="J43" s="853">
        <v>20</v>
      </c>
      <c r="K43" s="854">
        <v>2990</v>
      </c>
    </row>
    <row r="44" spans="1:11" ht="14.45" customHeight="1" x14ac:dyDescent="0.2">
      <c r="A44" s="832" t="s">
        <v>585</v>
      </c>
      <c r="B44" s="833" t="s">
        <v>586</v>
      </c>
      <c r="C44" s="836" t="s">
        <v>600</v>
      </c>
      <c r="D44" s="852" t="s">
        <v>601</v>
      </c>
      <c r="E44" s="836" t="s">
        <v>3377</v>
      </c>
      <c r="F44" s="852" t="s">
        <v>3378</v>
      </c>
      <c r="G44" s="836" t="s">
        <v>3440</v>
      </c>
      <c r="H44" s="836" t="s">
        <v>3441</v>
      </c>
      <c r="I44" s="853">
        <v>21.200000762939453</v>
      </c>
      <c r="J44" s="853">
        <v>10</v>
      </c>
      <c r="K44" s="854">
        <v>212.03999328613281</v>
      </c>
    </row>
    <row r="45" spans="1:11" ht="14.45" customHeight="1" x14ac:dyDescent="0.2">
      <c r="A45" s="832" t="s">
        <v>585</v>
      </c>
      <c r="B45" s="833" t="s">
        <v>586</v>
      </c>
      <c r="C45" s="836" t="s">
        <v>600</v>
      </c>
      <c r="D45" s="852" t="s">
        <v>601</v>
      </c>
      <c r="E45" s="836" t="s">
        <v>3377</v>
      </c>
      <c r="F45" s="852" t="s">
        <v>3378</v>
      </c>
      <c r="G45" s="836" t="s">
        <v>3442</v>
      </c>
      <c r="H45" s="836" t="s">
        <v>3443</v>
      </c>
      <c r="I45" s="853">
        <v>227.55000305175781</v>
      </c>
      <c r="J45" s="853">
        <v>25</v>
      </c>
      <c r="K45" s="854">
        <v>5688.75</v>
      </c>
    </row>
    <row r="46" spans="1:11" ht="14.45" customHeight="1" x14ac:dyDescent="0.2">
      <c r="A46" s="832" t="s">
        <v>585</v>
      </c>
      <c r="B46" s="833" t="s">
        <v>586</v>
      </c>
      <c r="C46" s="836" t="s">
        <v>600</v>
      </c>
      <c r="D46" s="852" t="s">
        <v>601</v>
      </c>
      <c r="E46" s="836" t="s">
        <v>3377</v>
      </c>
      <c r="F46" s="852" t="s">
        <v>3378</v>
      </c>
      <c r="G46" s="836" t="s">
        <v>3444</v>
      </c>
      <c r="H46" s="836" t="s">
        <v>3445</v>
      </c>
      <c r="I46" s="853">
        <v>1.3799999952316284</v>
      </c>
      <c r="J46" s="853">
        <v>200</v>
      </c>
      <c r="K46" s="854">
        <v>276</v>
      </c>
    </row>
    <row r="47" spans="1:11" ht="14.45" customHeight="1" x14ac:dyDescent="0.2">
      <c r="A47" s="832" t="s">
        <v>585</v>
      </c>
      <c r="B47" s="833" t="s">
        <v>586</v>
      </c>
      <c r="C47" s="836" t="s">
        <v>600</v>
      </c>
      <c r="D47" s="852" t="s">
        <v>601</v>
      </c>
      <c r="E47" s="836" t="s">
        <v>3377</v>
      </c>
      <c r="F47" s="852" t="s">
        <v>3378</v>
      </c>
      <c r="G47" s="836" t="s">
        <v>3446</v>
      </c>
      <c r="H47" s="836" t="s">
        <v>3447</v>
      </c>
      <c r="I47" s="853">
        <v>2.059999942779541</v>
      </c>
      <c r="J47" s="853">
        <v>400</v>
      </c>
      <c r="K47" s="854">
        <v>824</v>
      </c>
    </row>
    <row r="48" spans="1:11" ht="14.45" customHeight="1" x14ac:dyDescent="0.2">
      <c r="A48" s="832" t="s">
        <v>585</v>
      </c>
      <c r="B48" s="833" t="s">
        <v>586</v>
      </c>
      <c r="C48" s="836" t="s">
        <v>600</v>
      </c>
      <c r="D48" s="852" t="s">
        <v>601</v>
      </c>
      <c r="E48" s="836" t="s">
        <v>3377</v>
      </c>
      <c r="F48" s="852" t="s">
        <v>3378</v>
      </c>
      <c r="G48" s="836" t="s">
        <v>3448</v>
      </c>
      <c r="H48" s="836" t="s">
        <v>3449</v>
      </c>
      <c r="I48" s="853">
        <v>0.37999999523162842</v>
      </c>
      <c r="J48" s="853">
        <v>100</v>
      </c>
      <c r="K48" s="854">
        <v>38</v>
      </c>
    </row>
    <row r="49" spans="1:11" ht="14.45" customHeight="1" x14ac:dyDescent="0.2">
      <c r="A49" s="832" t="s">
        <v>585</v>
      </c>
      <c r="B49" s="833" t="s">
        <v>586</v>
      </c>
      <c r="C49" s="836" t="s">
        <v>600</v>
      </c>
      <c r="D49" s="852" t="s">
        <v>601</v>
      </c>
      <c r="E49" s="836" t="s">
        <v>3377</v>
      </c>
      <c r="F49" s="852" t="s">
        <v>3378</v>
      </c>
      <c r="G49" s="836" t="s">
        <v>3450</v>
      </c>
      <c r="H49" s="836" t="s">
        <v>3451</v>
      </c>
      <c r="I49" s="853">
        <v>18.959999084472656</v>
      </c>
      <c r="J49" s="853">
        <v>36</v>
      </c>
      <c r="K49" s="854">
        <v>682.55999755859375</v>
      </c>
    </row>
    <row r="50" spans="1:11" ht="14.45" customHeight="1" x14ac:dyDescent="0.2">
      <c r="A50" s="832" t="s">
        <v>585</v>
      </c>
      <c r="B50" s="833" t="s">
        <v>586</v>
      </c>
      <c r="C50" s="836" t="s">
        <v>600</v>
      </c>
      <c r="D50" s="852" t="s">
        <v>601</v>
      </c>
      <c r="E50" s="836" t="s">
        <v>3377</v>
      </c>
      <c r="F50" s="852" t="s">
        <v>3378</v>
      </c>
      <c r="G50" s="836" t="s">
        <v>3444</v>
      </c>
      <c r="H50" s="836" t="s">
        <v>3452</v>
      </c>
      <c r="I50" s="853">
        <v>1.3799999952316284</v>
      </c>
      <c r="J50" s="853">
        <v>250</v>
      </c>
      <c r="K50" s="854">
        <v>345</v>
      </c>
    </row>
    <row r="51" spans="1:11" ht="14.45" customHeight="1" x14ac:dyDescent="0.2">
      <c r="A51" s="832" t="s">
        <v>585</v>
      </c>
      <c r="B51" s="833" t="s">
        <v>586</v>
      </c>
      <c r="C51" s="836" t="s">
        <v>600</v>
      </c>
      <c r="D51" s="852" t="s">
        <v>601</v>
      </c>
      <c r="E51" s="836" t="s">
        <v>3377</v>
      </c>
      <c r="F51" s="852" t="s">
        <v>3378</v>
      </c>
      <c r="G51" s="836" t="s">
        <v>3453</v>
      </c>
      <c r="H51" s="836" t="s">
        <v>3454</v>
      </c>
      <c r="I51" s="853">
        <v>0.86000001430511475</v>
      </c>
      <c r="J51" s="853">
        <v>700</v>
      </c>
      <c r="K51" s="854">
        <v>602</v>
      </c>
    </row>
    <row r="52" spans="1:11" ht="14.45" customHeight="1" x14ac:dyDescent="0.2">
      <c r="A52" s="832" t="s">
        <v>585</v>
      </c>
      <c r="B52" s="833" t="s">
        <v>586</v>
      </c>
      <c r="C52" s="836" t="s">
        <v>600</v>
      </c>
      <c r="D52" s="852" t="s">
        <v>601</v>
      </c>
      <c r="E52" s="836" t="s">
        <v>3377</v>
      </c>
      <c r="F52" s="852" t="s">
        <v>3378</v>
      </c>
      <c r="G52" s="836" t="s">
        <v>3455</v>
      </c>
      <c r="H52" s="836" t="s">
        <v>3456</v>
      </c>
      <c r="I52" s="853">
        <v>1.5199999809265137</v>
      </c>
      <c r="J52" s="853">
        <v>1200</v>
      </c>
      <c r="K52" s="854">
        <v>1824</v>
      </c>
    </row>
    <row r="53" spans="1:11" ht="14.45" customHeight="1" x14ac:dyDescent="0.2">
      <c r="A53" s="832" t="s">
        <v>585</v>
      </c>
      <c r="B53" s="833" t="s">
        <v>586</v>
      </c>
      <c r="C53" s="836" t="s">
        <v>600</v>
      </c>
      <c r="D53" s="852" t="s">
        <v>601</v>
      </c>
      <c r="E53" s="836" t="s">
        <v>3377</v>
      </c>
      <c r="F53" s="852" t="s">
        <v>3378</v>
      </c>
      <c r="G53" s="836" t="s">
        <v>3446</v>
      </c>
      <c r="H53" s="836" t="s">
        <v>3457</v>
      </c>
      <c r="I53" s="853">
        <v>2.059999942779541</v>
      </c>
      <c r="J53" s="853">
        <v>1000</v>
      </c>
      <c r="K53" s="854">
        <v>2060</v>
      </c>
    </row>
    <row r="54" spans="1:11" ht="14.45" customHeight="1" x14ac:dyDescent="0.2">
      <c r="A54" s="832" t="s">
        <v>585</v>
      </c>
      <c r="B54" s="833" t="s">
        <v>586</v>
      </c>
      <c r="C54" s="836" t="s">
        <v>600</v>
      </c>
      <c r="D54" s="852" t="s">
        <v>601</v>
      </c>
      <c r="E54" s="836" t="s">
        <v>3377</v>
      </c>
      <c r="F54" s="852" t="s">
        <v>3378</v>
      </c>
      <c r="G54" s="836" t="s">
        <v>3458</v>
      </c>
      <c r="H54" s="836" t="s">
        <v>3459</v>
      </c>
      <c r="I54" s="853">
        <v>3.3599998950958252</v>
      </c>
      <c r="J54" s="853">
        <v>400</v>
      </c>
      <c r="K54" s="854">
        <v>1344</v>
      </c>
    </row>
    <row r="55" spans="1:11" ht="14.45" customHeight="1" x14ac:dyDescent="0.2">
      <c r="A55" s="832" t="s">
        <v>585</v>
      </c>
      <c r="B55" s="833" t="s">
        <v>586</v>
      </c>
      <c r="C55" s="836" t="s">
        <v>600</v>
      </c>
      <c r="D55" s="852" t="s">
        <v>601</v>
      </c>
      <c r="E55" s="836" t="s">
        <v>3377</v>
      </c>
      <c r="F55" s="852" t="s">
        <v>3378</v>
      </c>
      <c r="G55" s="836" t="s">
        <v>3460</v>
      </c>
      <c r="H55" s="836" t="s">
        <v>3461</v>
      </c>
      <c r="I55" s="853">
        <v>5.8733334541320801</v>
      </c>
      <c r="J55" s="853">
        <v>800</v>
      </c>
      <c r="K55" s="854">
        <v>4701.7599792480469</v>
      </c>
    </row>
    <row r="56" spans="1:11" ht="14.45" customHeight="1" x14ac:dyDescent="0.2">
      <c r="A56" s="832" t="s">
        <v>585</v>
      </c>
      <c r="B56" s="833" t="s">
        <v>586</v>
      </c>
      <c r="C56" s="836" t="s">
        <v>600</v>
      </c>
      <c r="D56" s="852" t="s">
        <v>601</v>
      </c>
      <c r="E56" s="836" t="s">
        <v>3377</v>
      </c>
      <c r="F56" s="852" t="s">
        <v>3378</v>
      </c>
      <c r="G56" s="836" t="s">
        <v>3462</v>
      </c>
      <c r="H56" s="836" t="s">
        <v>3463</v>
      </c>
      <c r="I56" s="853">
        <v>61.209999084472656</v>
      </c>
      <c r="J56" s="853">
        <v>2</v>
      </c>
      <c r="K56" s="854">
        <v>122.41999816894531</v>
      </c>
    </row>
    <row r="57" spans="1:11" ht="14.45" customHeight="1" x14ac:dyDescent="0.2">
      <c r="A57" s="832" t="s">
        <v>585</v>
      </c>
      <c r="B57" s="833" t="s">
        <v>586</v>
      </c>
      <c r="C57" s="836" t="s">
        <v>600</v>
      </c>
      <c r="D57" s="852" t="s">
        <v>601</v>
      </c>
      <c r="E57" s="836" t="s">
        <v>3377</v>
      </c>
      <c r="F57" s="852" t="s">
        <v>3378</v>
      </c>
      <c r="G57" s="836" t="s">
        <v>3464</v>
      </c>
      <c r="H57" s="836" t="s">
        <v>3465</v>
      </c>
      <c r="I57" s="853">
        <v>98.379997253417969</v>
      </c>
      <c r="J57" s="853">
        <v>10</v>
      </c>
      <c r="K57" s="854">
        <v>983.79998779296875</v>
      </c>
    </row>
    <row r="58" spans="1:11" ht="14.45" customHeight="1" x14ac:dyDescent="0.2">
      <c r="A58" s="832" t="s">
        <v>585</v>
      </c>
      <c r="B58" s="833" t="s">
        <v>586</v>
      </c>
      <c r="C58" s="836" t="s">
        <v>600</v>
      </c>
      <c r="D58" s="852" t="s">
        <v>601</v>
      </c>
      <c r="E58" s="836" t="s">
        <v>3377</v>
      </c>
      <c r="F58" s="852" t="s">
        <v>3378</v>
      </c>
      <c r="G58" s="836" t="s">
        <v>3448</v>
      </c>
      <c r="H58" s="836" t="s">
        <v>3466</v>
      </c>
      <c r="I58" s="853">
        <v>0.37999999523162842</v>
      </c>
      <c r="J58" s="853">
        <v>400</v>
      </c>
      <c r="K58" s="854">
        <v>152</v>
      </c>
    </row>
    <row r="59" spans="1:11" ht="14.45" customHeight="1" x14ac:dyDescent="0.2">
      <c r="A59" s="832" t="s">
        <v>585</v>
      </c>
      <c r="B59" s="833" t="s">
        <v>586</v>
      </c>
      <c r="C59" s="836" t="s">
        <v>600</v>
      </c>
      <c r="D59" s="852" t="s">
        <v>601</v>
      </c>
      <c r="E59" s="836" t="s">
        <v>3377</v>
      </c>
      <c r="F59" s="852" t="s">
        <v>3378</v>
      </c>
      <c r="G59" s="836" t="s">
        <v>3467</v>
      </c>
      <c r="H59" s="836" t="s">
        <v>3468</v>
      </c>
      <c r="I59" s="853">
        <v>111.31999969482422</v>
      </c>
      <c r="J59" s="853">
        <v>48</v>
      </c>
      <c r="K59" s="854">
        <v>5343.35986328125</v>
      </c>
    </row>
    <row r="60" spans="1:11" ht="14.45" customHeight="1" x14ac:dyDescent="0.2">
      <c r="A60" s="832" t="s">
        <v>585</v>
      </c>
      <c r="B60" s="833" t="s">
        <v>586</v>
      </c>
      <c r="C60" s="836" t="s">
        <v>600</v>
      </c>
      <c r="D60" s="852" t="s">
        <v>601</v>
      </c>
      <c r="E60" s="836" t="s">
        <v>3377</v>
      </c>
      <c r="F60" s="852" t="s">
        <v>3378</v>
      </c>
      <c r="G60" s="836" t="s">
        <v>3469</v>
      </c>
      <c r="H60" s="836" t="s">
        <v>3470</v>
      </c>
      <c r="I60" s="853">
        <v>2.5024999976158142</v>
      </c>
      <c r="J60" s="853">
        <v>180</v>
      </c>
      <c r="K60" s="854">
        <v>450.40000152587891</v>
      </c>
    </row>
    <row r="61" spans="1:11" ht="14.45" customHeight="1" x14ac:dyDescent="0.2">
      <c r="A61" s="832" t="s">
        <v>585</v>
      </c>
      <c r="B61" s="833" t="s">
        <v>586</v>
      </c>
      <c r="C61" s="836" t="s">
        <v>600</v>
      </c>
      <c r="D61" s="852" t="s">
        <v>601</v>
      </c>
      <c r="E61" s="836" t="s">
        <v>3377</v>
      </c>
      <c r="F61" s="852" t="s">
        <v>3378</v>
      </c>
      <c r="G61" s="836" t="s">
        <v>3471</v>
      </c>
      <c r="H61" s="836" t="s">
        <v>3472</v>
      </c>
      <c r="I61" s="853">
        <v>3.9700000286102295</v>
      </c>
      <c r="J61" s="853">
        <v>160</v>
      </c>
      <c r="K61" s="854">
        <v>635.19999694824219</v>
      </c>
    </row>
    <row r="62" spans="1:11" ht="14.45" customHeight="1" x14ac:dyDescent="0.2">
      <c r="A62" s="832" t="s">
        <v>585</v>
      </c>
      <c r="B62" s="833" t="s">
        <v>586</v>
      </c>
      <c r="C62" s="836" t="s">
        <v>600</v>
      </c>
      <c r="D62" s="852" t="s">
        <v>601</v>
      </c>
      <c r="E62" s="836" t="s">
        <v>3377</v>
      </c>
      <c r="F62" s="852" t="s">
        <v>3378</v>
      </c>
      <c r="G62" s="836" t="s">
        <v>3473</v>
      </c>
      <c r="H62" s="836" t="s">
        <v>3474</v>
      </c>
      <c r="I62" s="853">
        <v>12.649999618530273</v>
      </c>
      <c r="J62" s="853">
        <v>30</v>
      </c>
      <c r="K62" s="854">
        <v>379.5</v>
      </c>
    </row>
    <row r="63" spans="1:11" ht="14.45" customHeight="1" x14ac:dyDescent="0.2">
      <c r="A63" s="832" t="s">
        <v>585</v>
      </c>
      <c r="B63" s="833" t="s">
        <v>586</v>
      </c>
      <c r="C63" s="836" t="s">
        <v>600</v>
      </c>
      <c r="D63" s="852" t="s">
        <v>601</v>
      </c>
      <c r="E63" s="836" t="s">
        <v>3377</v>
      </c>
      <c r="F63" s="852" t="s">
        <v>3378</v>
      </c>
      <c r="G63" s="836" t="s">
        <v>3475</v>
      </c>
      <c r="H63" s="836" t="s">
        <v>3476</v>
      </c>
      <c r="I63" s="853">
        <v>1490.4000244140625</v>
      </c>
      <c r="J63" s="853">
        <v>4</v>
      </c>
      <c r="K63" s="854">
        <v>5961.60009765625</v>
      </c>
    </row>
    <row r="64" spans="1:11" ht="14.45" customHeight="1" x14ac:dyDescent="0.2">
      <c r="A64" s="832" t="s">
        <v>585</v>
      </c>
      <c r="B64" s="833" t="s">
        <v>586</v>
      </c>
      <c r="C64" s="836" t="s">
        <v>600</v>
      </c>
      <c r="D64" s="852" t="s">
        <v>601</v>
      </c>
      <c r="E64" s="836" t="s">
        <v>3377</v>
      </c>
      <c r="F64" s="852" t="s">
        <v>3378</v>
      </c>
      <c r="G64" s="836" t="s">
        <v>3477</v>
      </c>
      <c r="H64" s="836" t="s">
        <v>3478</v>
      </c>
      <c r="I64" s="853">
        <v>67.319999694824219</v>
      </c>
      <c r="J64" s="853">
        <v>70</v>
      </c>
      <c r="K64" s="854">
        <v>4712.47021484375</v>
      </c>
    </row>
    <row r="65" spans="1:11" ht="14.45" customHeight="1" x14ac:dyDescent="0.2">
      <c r="A65" s="832" t="s">
        <v>585</v>
      </c>
      <c r="B65" s="833" t="s">
        <v>586</v>
      </c>
      <c r="C65" s="836" t="s">
        <v>600</v>
      </c>
      <c r="D65" s="852" t="s">
        <v>601</v>
      </c>
      <c r="E65" s="836" t="s">
        <v>3377</v>
      </c>
      <c r="F65" s="852" t="s">
        <v>3378</v>
      </c>
      <c r="G65" s="836" t="s">
        <v>3479</v>
      </c>
      <c r="H65" s="836" t="s">
        <v>3480</v>
      </c>
      <c r="I65" s="853">
        <v>22.520000457763672</v>
      </c>
      <c r="J65" s="853">
        <v>50</v>
      </c>
      <c r="K65" s="854">
        <v>1126.0799560546875</v>
      </c>
    </row>
    <row r="66" spans="1:11" ht="14.45" customHeight="1" x14ac:dyDescent="0.2">
      <c r="A66" s="832" t="s">
        <v>585</v>
      </c>
      <c r="B66" s="833" t="s">
        <v>586</v>
      </c>
      <c r="C66" s="836" t="s">
        <v>600</v>
      </c>
      <c r="D66" s="852" t="s">
        <v>601</v>
      </c>
      <c r="E66" s="836" t="s">
        <v>3377</v>
      </c>
      <c r="F66" s="852" t="s">
        <v>3378</v>
      </c>
      <c r="G66" s="836" t="s">
        <v>3481</v>
      </c>
      <c r="H66" s="836" t="s">
        <v>3482</v>
      </c>
      <c r="I66" s="853">
        <v>0.5</v>
      </c>
      <c r="J66" s="853">
        <v>200</v>
      </c>
      <c r="K66" s="854">
        <v>100</v>
      </c>
    </row>
    <row r="67" spans="1:11" ht="14.45" customHeight="1" x14ac:dyDescent="0.2">
      <c r="A67" s="832" t="s">
        <v>585</v>
      </c>
      <c r="B67" s="833" t="s">
        <v>586</v>
      </c>
      <c r="C67" s="836" t="s">
        <v>600</v>
      </c>
      <c r="D67" s="852" t="s">
        <v>601</v>
      </c>
      <c r="E67" s="836" t="s">
        <v>3377</v>
      </c>
      <c r="F67" s="852" t="s">
        <v>3378</v>
      </c>
      <c r="G67" s="836" t="s">
        <v>3483</v>
      </c>
      <c r="H67" s="836" t="s">
        <v>3484</v>
      </c>
      <c r="I67" s="853">
        <v>0.67000001668930054</v>
      </c>
      <c r="J67" s="853">
        <v>1000</v>
      </c>
      <c r="K67" s="854">
        <v>670</v>
      </c>
    </row>
    <row r="68" spans="1:11" ht="14.45" customHeight="1" x14ac:dyDescent="0.2">
      <c r="A68" s="832" t="s">
        <v>585</v>
      </c>
      <c r="B68" s="833" t="s">
        <v>586</v>
      </c>
      <c r="C68" s="836" t="s">
        <v>600</v>
      </c>
      <c r="D68" s="852" t="s">
        <v>601</v>
      </c>
      <c r="E68" s="836" t="s">
        <v>3377</v>
      </c>
      <c r="F68" s="852" t="s">
        <v>3378</v>
      </c>
      <c r="G68" s="836" t="s">
        <v>3483</v>
      </c>
      <c r="H68" s="836" t="s">
        <v>3485</v>
      </c>
      <c r="I68" s="853">
        <v>0.67000001668930054</v>
      </c>
      <c r="J68" s="853">
        <v>6000</v>
      </c>
      <c r="K68" s="854">
        <v>4019.9999694824219</v>
      </c>
    </row>
    <row r="69" spans="1:11" ht="14.45" customHeight="1" x14ac:dyDescent="0.2">
      <c r="A69" s="832" t="s">
        <v>585</v>
      </c>
      <c r="B69" s="833" t="s">
        <v>586</v>
      </c>
      <c r="C69" s="836" t="s">
        <v>600</v>
      </c>
      <c r="D69" s="852" t="s">
        <v>601</v>
      </c>
      <c r="E69" s="836" t="s">
        <v>3377</v>
      </c>
      <c r="F69" s="852" t="s">
        <v>3378</v>
      </c>
      <c r="G69" s="836" t="s">
        <v>3486</v>
      </c>
      <c r="H69" s="836" t="s">
        <v>3487</v>
      </c>
      <c r="I69" s="853">
        <v>30.510000228881836</v>
      </c>
      <c r="J69" s="853">
        <v>4</v>
      </c>
      <c r="K69" s="854">
        <v>122.04000091552734</v>
      </c>
    </row>
    <row r="70" spans="1:11" ht="14.45" customHeight="1" x14ac:dyDescent="0.2">
      <c r="A70" s="832" t="s">
        <v>585</v>
      </c>
      <c r="B70" s="833" t="s">
        <v>586</v>
      </c>
      <c r="C70" s="836" t="s">
        <v>600</v>
      </c>
      <c r="D70" s="852" t="s">
        <v>601</v>
      </c>
      <c r="E70" s="836" t="s">
        <v>3377</v>
      </c>
      <c r="F70" s="852" t="s">
        <v>3378</v>
      </c>
      <c r="G70" s="836" t="s">
        <v>3488</v>
      </c>
      <c r="H70" s="836" t="s">
        <v>3489</v>
      </c>
      <c r="I70" s="853">
        <v>29.889999389648438</v>
      </c>
      <c r="J70" s="853">
        <v>26</v>
      </c>
      <c r="K70" s="854">
        <v>777.13998413085938</v>
      </c>
    </row>
    <row r="71" spans="1:11" ht="14.45" customHeight="1" x14ac:dyDescent="0.2">
      <c r="A71" s="832" t="s">
        <v>585</v>
      </c>
      <c r="B71" s="833" t="s">
        <v>586</v>
      </c>
      <c r="C71" s="836" t="s">
        <v>600</v>
      </c>
      <c r="D71" s="852" t="s">
        <v>601</v>
      </c>
      <c r="E71" s="836" t="s">
        <v>3377</v>
      </c>
      <c r="F71" s="852" t="s">
        <v>3378</v>
      </c>
      <c r="G71" s="836" t="s">
        <v>3486</v>
      </c>
      <c r="H71" s="836" t="s">
        <v>3490</v>
      </c>
      <c r="I71" s="853">
        <v>30.105000019073486</v>
      </c>
      <c r="J71" s="853">
        <v>16</v>
      </c>
      <c r="K71" s="854">
        <v>482.74999237060547</v>
      </c>
    </row>
    <row r="72" spans="1:11" ht="14.45" customHeight="1" x14ac:dyDescent="0.2">
      <c r="A72" s="832" t="s">
        <v>585</v>
      </c>
      <c r="B72" s="833" t="s">
        <v>586</v>
      </c>
      <c r="C72" s="836" t="s">
        <v>600</v>
      </c>
      <c r="D72" s="852" t="s">
        <v>601</v>
      </c>
      <c r="E72" s="836" t="s">
        <v>3377</v>
      </c>
      <c r="F72" s="852" t="s">
        <v>3378</v>
      </c>
      <c r="G72" s="836" t="s">
        <v>3488</v>
      </c>
      <c r="H72" s="836" t="s">
        <v>3491</v>
      </c>
      <c r="I72" s="853">
        <v>29.022499561309814</v>
      </c>
      <c r="J72" s="853">
        <v>74</v>
      </c>
      <c r="K72" s="854">
        <v>2160.8600158691406</v>
      </c>
    </row>
    <row r="73" spans="1:11" ht="14.45" customHeight="1" x14ac:dyDescent="0.2">
      <c r="A73" s="832" t="s">
        <v>585</v>
      </c>
      <c r="B73" s="833" t="s">
        <v>586</v>
      </c>
      <c r="C73" s="836" t="s">
        <v>600</v>
      </c>
      <c r="D73" s="852" t="s">
        <v>601</v>
      </c>
      <c r="E73" s="836" t="s">
        <v>3377</v>
      </c>
      <c r="F73" s="852" t="s">
        <v>3378</v>
      </c>
      <c r="G73" s="836" t="s">
        <v>3492</v>
      </c>
      <c r="H73" s="836" t="s">
        <v>3493</v>
      </c>
      <c r="I73" s="853">
        <v>260.29998779296875</v>
      </c>
      <c r="J73" s="853">
        <v>2</v>
      </c>
      <c r="K73" s="854">
        <v>520.5999755859375</v>
      </c>
    </row>
    <row r="74" spans="1:11" ht="14.45" customHeight="1" x14ac:dyDescent="0.2">
      <c r="A74" s="832" t="s">
        <v>585</v>
      </c>
      <c r="B74" s="833" t="s">
        <v>586</v>
      </c>
      <c r="C74" s="836" t="s">
        <v>600</v>
      </c>
      <c r="D74" s="852" t="s">
        <v>601</v>
      </c>
      <c r="E74" s="836" t="s">
        <v>3494</v>
      </c>
      <c r="F74" s="852" t="s">
        <v>3495</v>
      </c>
      <c r="G74" s="836" t="s">
        <v>3496</v>
      </c>
      <c r="H74" s="836" t="s">
        <v>3497</v>
      </c>
      <c r="I74" s="853">
        <v>2.0399999618530273</v>
      </c>
      <c r="J74" s="853">
        <v>400</v>
      </c>
      <c r="K74" s="854">
        <v>816</v>
      </c>
    </row>
    <row r="75" spans="1:11" ht="14.45" customHeight="1" x14ac:dyDescent="0.2">
      <c r="A75" s="832" t="s">
        <v>585</v>
      </c>
      <c r="B75" s="833" t="s">
        <v>586</v>
      </c>
      <c r="C75" s="836" t="s">
        <v>600</v>
      </c>
      <c r="D75" s="852" t="s">
        <v>601</v>
      </c>
      <c r="E75" s="836" t="s">
        <v>3494</v>
      </c>
      <c r="F75" s="852" t="s">
        <v>3495</v>
      </c>
      <c r="G75" s="836" t="s">
        <v>3496</v>
      </c>
      <c r="H75" s="836" t="s">
        <v>3498</v>
      </c>
      <c r="I75" s="853">
        <v>2.0433332920074463</v>
      </c>
      <c r="J75" s="853">
        <v>1000</v>
      </c>
      <c r="K75" s="854">
        <v>2044</v>
      </c>
    </row>
    <row r="76" spans="1:11" ht="14.45" customHeight="1" x14ac:dyDescent="0.2">
      <c r="A76" s="832" t="s">
        <v>585</v>
      </c>
      <c r="B76" s="833" t="s">
        <v>586</v>
      </c>
      <c r="C76" s="836" t="s">
        <v>600</v>
      </c>
      <c r="D76" s="852" t="s">
        <v>601</v>
      </c>
      <c r="E76" s="836" t="s">
        <v>3494</v>
      </c>
      <c r="F76" s="852" t="s">
        <v>3495</v>
      </c>
      <c r="G76" s="836" t="s">
        <v>3499</v>
      </c>
      <c r="H76" s="836" t="s">
        <v>3500</v>
      </c>
      <c r="I76" s="853">
        <v>47.189998626708984</v>
      </c>
      <c r="J76" s="853">
        <v>40</v>
      </c>
      <c r="K76" s="854">
        <v>1887.5999755859375</v>
      </c>
    </row>
    <row r="77" spans="1:11" ht="14.45" customHeight="1" x14ac:dyDescent="0.2">
      <c r="A77" s="832" t="s">
        <v>585</v>
      </c>
      <c r="B77" s="833" t="s">
        <v>586</v>
      </c>
      <c r="C77" s="836" t="s">
        <v>600</v>
      </c>
      <c r="D77" s="852" t="s">
        <v>601</v>
      </c>
      <c r="E77" s="836" t="s">
        <v>3494</v>
      </c>
      <c r="F77" s="852" t="s">
        <v>3495</v>
      </c>
      <c r="G77" s="836" t="s">
        <v>3499</v>
      </c>
      <c r="H77" s="836" t="s">
        <v>3501</v>
      </c>
      <c r="I77" s="853">
        <v>47.189998626708984</v>
      </c>
      <c r="J77" s="853">
        <v>140</v>
      </c>
      <c r="K77" s="854">
        <v>6606.5999145507813</v>
      </c>
    </row>
    <row r="78" spans="1:11" ht="14.45" customHeight="1" x14ac:dyDescent="0.2">
      <c r="A78" s="832" t="s">
        <v>585</v>
      </c>
      <c r="B78" s="833" t="s">
        <v>586</v>
      </c>
      <c r="C78" s="836" t="s">
        <v>600</v>
      </c>
      <c r="D78" s="852" t="s">
        <v>601</v>
      </c>
      <c r="E78" s="836" t="s">
        <v>3494</v>
      </c>
      <c r="F78" s="852" t="s">
        <v>3495</v>
      </c>
      <c r="G78" s="836" t="s">
        <v>3502</v>
      </c>
      <c r="H78" s="836" t="s">
        <v>3503</v>
      </c>
      <c r="I78" s="853">
        <v>2.9000000953674316</v>
      </c>
      <c r="J78" s="853">
        <v>200</v>
      </c>
      <c r="K78" s="854">
        <v>580</v>
      </c>
    </row>
    <row r="79" spans="1:11" ht="14.45" customHeight="1" x14ac:dyDescent="0.2">
      <c r="A79" s="832" t="s">
        <v>585</v>
      </c>
      <c r="B79" s="833" t="s">
        <v>586</v>
      </c>
      <c r="C79" s="836" t="s">
        <v>600</v>
      </c>
      <c r="D79" s="852" t="s">
        <v>601</v>
      </c>
      <c r="E79" s="836" t="s">
        <v>3494</v>
      </c>
      <c r="F79" s="852" t="s">
        <v>3495</v>
      </c>
      <c r="G79" s="836" t="s">
        <v>3504</v>
      </c>
      <c r="H79" s="836" t="s">
        <v>3505</v>
      </c>
      <c r="I79" s="853">
        <v>25.709999084472656</v>
      </c>
      <c r="J79" s="853">
        <v>100</v>
      </c>
      <c r="K79" s="854">
        <v>2571.239990234375</v>
      </c>
    </row>
    <row r="80" spans="1:11" ht="14.45" customHeight="1" x14ac:dyDescent="0.2">
      <c r="A80" s="832" t="s">
        <v>585</v>
      </c>
      <c r="B80" s="833" t="s">
        <v>586</v>
      </c>
      <c r="C80" s="836" t="s">
        <v>600</v>
      </c>
      <c r="D80" s="852" t="s">
        <v>601</v>
      </c>
      <c r="E80" s="836" t="s">
        <v>3494</v>
      </c>
      <c r="F80" s="852" t="s">
        <v>3495</v>
      </c>
      <c r="G80" s="836" t="s">
        <v>3502</v>
      </c>
      <c r="H80" s="836" t="s">
        <v>3506</v>
      </c>
      <c r="I80" s="853">
        <v>2.9050000905990601</v>
      </c>
      <c r="J80" s="853">
        <v>900</v>
      </c>
      <c r="K80" s="854">
        <v>2614</v>
      </c>
    </row>
    <row r="81" spans="1:11" ht="14.45" customHeight="1" x14ac:dyDescent="0.2">
      <c r="A81" s="832" t="s">
        <v>585</v>
      </c>
      <c r="B81" s="833" t="s">
        <v>586</v>
      </c>
      <c r="C81" s="836" t="s">
        <v>600</v>
      </c>
      <c r="D81" s="852" t="s">
        <v>601</v>
      </c>
      <c r="E81" s="836" t="s">
        <v>3494</v>
      </c>
      <c r="F81" s="852" t="s">
        <v>3495</v>
      </c>
      <c r="G81" s="836" t="s">
        <v>3507</v>
      </c>
      <c r="H81" s="836" t="s">
        <v>3508</v>
      </c>
      <c r="I81" s="853">
        <v>9.9999997764825821E-3</v>
      </c>
      <c r="J81" s="853">
        <v>600</v>
      </c>
      <c r="K81" s="854">
        <v>6</v>
      </c>
    </row>
    <row r="82" spans="1:11" ht="14.45" customHeight="1" x14ac:dyDescent="0.2">
      <c r="A82" s="832" t="s">
        <v>585</v>
      </c>
      <c r="B82" s="833" t="s">
        <v>586</v>
      </c>
      <c r="C82" s="836" t="s">
        <v>600</v>
      </c>
      <c r="D82" s="852" t="s">
        <v>601</v>
      </c>
      <c r="E82" s="836" t="s">
        <v>3494</v>
      </c>
      <c r="F82" s="852" t="s">
        <v>3495</v>
      </c>
      <c r="G82" s="836" t="s">
        <v>3507</v>
      </c>
      <c r="H82" s="836" t="s">
        <v>3509</v>
      </c>
      <c r="I82" s="853">
        <v>9.9999997764825821E-3</v>
      </c>
      <c r="J82" s="853">
        <v>1300</v>
      </c>
      <c r="K82" s="854">
        <v>13</v>
      </c>
    </row>
    <row r="83" spans="1:11" ht="14.45" customHeight="1" x14ac:dyDescent="0.2">
      <c r="A83" s="832" t="s">
        <v>585</v>
      </c>
      <c r="B83" s="833" t="s">
        <v>586</v>
      </c>
      <c r="C83" s="836" t="s">
        <v>600</v>
      </c>
      <c r="D83" s="852" t="s">
        <v>601</v>
      </c>
      <c r="E83" s="836" t="s">
        <v>3494</v>
      </c>
      <c r="F83" s="852" t="s">
        <v>3495</v>
      </c>
      <c r="G83" s="836" t="s">
        <v>3510</v>
      </c>
      <c r="H83" s="836" t="s">
        <v>3511</v>
      </c>
      <c r="I83" s="853">
        <v>1815</v>
      </c>
      <c r="J83" s="853">
        <v>5</v>
      </c>
      <c r="K83" s="854">
        <v>9075</v>
      </c>
    </row>
    <row r="84" spans="1:11" ht="14.45" customHeight="1" x14ac:dyDescent="0.2">
      <c r="A84" s="832" t="s">
        <v>585</v>
      </c>
      <c r="B84" s="833" t="s">
        <v>586</v>
      </c>
      <c r="C84" s="836" t="s">
        <v>600</v>
      </c>
      <c r="D84" s="852" t="s">
        <v>601</v>
      </c>
      <c r="E84" s="836" t="s">
        <v>3494</v>
      </c>
      <c r="F84" s="852" t="s">
        <v>3495</v>
      </c>
      <c r="G84" s="836" t="s">
        <v>3512</v>
      </c>
      <c r="H84" s="836" t="s">
        <v>3513</v>
      </c>
      <c r="I84" s="853">
        <v>713.9000244140625</v>
      </c>
      <c r="J84" s="853">
        <v>10</v>
      </c>
      <c r="K84" s="854">
        <v>7139</v>
      </c>
    </row>
    <row r="85" spans="1:11" ht="14.45" customHeight="1" x14ac:dyDescent="0.2">
      <c r="A85" s="832" t="s">
        <v>585</v>
      </c>
      <c r="B85" s="833" t="s">
        <v>586</v>
      </c>
      <c r="C85" s="836" t="s">
        <v>600</v>
      </c>
      <c r="D85" s="852" t="s">
        <v>601</v>
      </c>
      <c r="E85" s="836" t="s">
        <v>3494</v>
      </c>
      <c r="F85" s="852" t="s">
        <v>3495</v>
      </c>
      <c r="G85" s="836" t="s">
        <v>3514</v>
      </c>
      <c r="H85" s="836" t="s">
        <v>3515</v>
      </c>
      <c r="I85" s="853">
        <v>4348.08984375</v>
      </c>
      <c r="J85" s="853">
        <v>1</v>
      </c>
      <c r="K85" s="854">
        <v>4348.08984375</v>
      </c>
    </row>
    <row r="86" spans="1:11" ht="14.45" customHeight="1" x14ac:dyDescent="0.2">
      <c r="A86" s="832" t="s">
        <v>585</v>
      </c>
      <c r="B86" s="833" t="s">
        <v>586</v>
      </c>
      <c r="C86" s="836" t="s">
        <v>600</v>
      </c>
      <c r="D86" s="852" t="s">
        <v>601</v>
      </c>
      <c r="E86" s="836" t="s">
        <v>3494</v>
      </c>
      <c r="F86" s="852" t="s">
        <v>3495</v>
      </c>
      <c r="G86" s="836" t="s">
        <v>3516</v>
      </c>
      <c r="H86" s="836" t="s">
        <v>3517</v>
      </c>
      <c r="I86" s="853">
        <v>4.4300001462300616</v>
      </c>
      <c r="J86" s="853">
        <v>4500</v>
      </c>
      <c r="K86" s="854">
        <v>19856.9599609375</v>
      </c>
    </row>
    <row r="87" spans="1:11" ht="14.45" customHeight="1" x14ac:dyDescent="0.2">
      <c r="A87" s="832" t="s">
        <v>585</v>
      </c>
      <c r="B87" s="833" t="s">
        <v>586</v>
      </c>
      <c r="C87" s="836" t="s">
        <v>600</v>
      </c>
      <c r="D87" s="852" t="s">
        <v>601</v>
      </c>
      <c r="E87" s="836" t="s">
        <v>3494</v>
      </c>
      <c r="F87" s="852" t="s">
        <v>3495</v>
      </c>
      <c r="G87" s="836" t="s">
        <v>3518</v>
      </c>
      <c r="H87" s="836" t="s">
        <v>3519</v>
      </c>
      <c r="I87" s="853">
        <v>11.149999618530273</v>
      </c>
      <c r="J87" s="853">
        <v>200</v>
      </c>
      <c r="K87" s="854">
        <v>2230</v>
      </c>
    </row>
    <row r="88" spans="1:11" ht="14.45" customHeight="1" x14ac:dyDescent="0.2">
      <c r="A88" s="832" t="s">
        <v>585</v>
      </c>
      <c r="B88" s="833" t="s">
        <v>586</v>
      </c>
      <c r="C88" s="836" t="s">
        <v>600</v>
      </c>
      <c r="D88" s="852" t="s">
        <v>601</v>
      </c>
      <c r="E88" s="836" t="s">
        <v>3494</v>
      </c>
      <c r="F88" s="852" t="s">
        <v>3495</v>
      </c>
      <c r="G88" s="836" t="s">
        <v>3518</v>
      </c>
      <c r="H88" s="836" t="s">
        <v>3520</v>
      </c>
      <c r="I88" s="853">
        <v>11.140000343322754</v>
      </c>
      <c r="J88" s="853">
        <v>750</v>
      </c>
      <c r="K88" s="854">
        <v>8355</v>
      </c>
    </row>
    <row r="89" spans="1:11" ht="14.45" customHeight="1" x14ac:dyDescent="0.2">
      <c r="A89" s="832" t="s">
        <v>585</v>
      </c>
      <c r="B89" s="833" t="s">
        <v>586</v>
      </c>
      <c r="C89" s="836" t="s">
        <v>600</v>
      </c>
      <c r="D89" s="852" t="s">
        <v>601</v>
      </c>
      <c r="E89" s="836" t="s">
        <v>3494</v>
      </c>
      <c r="F89" s="852" t="s">
        <v>3495</v>
      </c>
      <c r="G89" s="836" t="s">
        <v>3521</v>
      </c>
      <c r="H89" s="836" t="s">
        <v>3522</v>
      </c>
      <c r="I89" s="853">
        <v>140.35000610351563</v>
      </c>
      <c r="J89" s="853">
        <v>4</v>
      </c>
      <c r="K89" s="854">
        <v>561.4000244140625</v>
      </c>
    </row>
    <row r="90" spans="1:11" ht="14.45" customHeight="1" x14ac:dyDescent="0.2">
      <c r="A90" s="832" t="s">
        <v>585</v>
      </c>
      <c r="B90" s="833" t="s">
        <v>586</v>
      </c>
      <c r="C90" s="836" t="s">
        <v>600</v>
      </c>
      <c r="D90" s="852" t="s">
        <v>601</v>
      </c>
      <c r="E90" s="836" t="s">
        <v>3494</v>
      </c>
      <c r="F90" s="852" t="s">
        <v>3495</v>
      </c>
      <c r="G90" s="836" t="s">
        <v>3523</v>
      </c>
      <c r="H90" s="836" t="s">
        <v>3524</v>
      </c>
      <c r="I90" s="853">
        <v>5.2600002288818359</v>
      </c>
      <c r="J90" s="853">
        <v>400</v>
      </c>
      <c r="K90" s="854">
        <v>2104</v>
      </c>
    </row>
    <row r="91" spans="1:11" ht="14.45" customHeight="1" x14ac:dyDescent="0.2">
      <c r="A91" s="832" t="s">
        <v>585</v>
      </c>
      <c r="B91" s="833" t="s">
        <v>586</v>
      </c>
      <c r="C91" s="836" t="s">
        <v>600</v>
      </c>
      <c r="D91" s="852" t="s">
        <v>601</v>
      </c>
      <c r="E91" s="836" t="s">
        <v>3494</v>
      </c>
      <c r="F91" s="852" t="s">
        <v>3495</v>
      </c>
      <c r="G91" s="836" t="s">
        <v>3525</v>
      </c>
      <c r="H91" s="836" t="s">
        <v>3526</v>
      </c>
      <c r="I91" s="853">
        <v>27.840000152587891</v>
      </c>
      <c r="J91" s="853">
        <v>50</v>
      </c>
      <c r="K91" s="854">
        <v>1392.1099853515625</v>
      </c>
    </row>
    <row r="92" spans="1:11" ht="14.45" customHeight="1" x14ac:dyDescent="0.2">
      <c r="A92" s="832" t="s">
        <v>585</v>
      </c>
      <c r="B92" s="833" t="s">
        <v>586</v>
      </c>
      <c r="C92" s="836" t="s">
        <v>600</v>
      </c>
      <c r="D92" s="852" t="s">
        <v>601</v>
      </c>
      <c r="E92" s="836" t="s">
        <v>3494</v>
      </c>
      <c r="F92" s="852" t="s">
        <v>3495</v>
      </c>
      <c r="G92" s="836" t="s">
        <v>3523</v>
      </c>
      <c r="H92" s="836" t="s">
        <v>3527</v>
      </c>
      <c r="I92" s="853">
        <v>5.4499998092651367</v>
      </c>
      <c r="J92" s="853">
        <v>1600</v>
      </c>
      <c r="K92" s="854">
        <v>8720</v>
      </c>
    </row>
    <row r="93" spans="1:11" ht="14.45" customHeight="1" x14ac:dyDescent="0.2">
      <c r="A93" s="832" t="s">
        <v>585</v>
      </c>
      <c r="B93" s="833" t="s">
        <v>586</v>
      </c>
      <c r="C93" s="836" t="s">
        <v>600</v>
      </c>
      <c r="D93" s="852" t="s">
        <v>601</v>
      </c>
      <c r="E93" s="836" t="s">
        <v>3494</v>
      </c>
      <c r="F93" s="852" t="s">
        <v>3495</v>
      </c>
      <c r="G93" s="836" t="s">
        <v>3528</v>
      </c>
      <c r="H93" s="836" t="s">
        <v>3529</v>
      </c>
      <c r="I93" s="853">
        <v>7.6849997043609619</v>
      </c>
      <c r="J93" s="853">
        <v>569</v>
      </c>
      <c r="K93" s="854">
        <v>4279.35009765625</v>
      </c>
    </row>
    <row r="94" spans="1:11" ht="14.45" customHeight="1" x14ac:dyDescent="0.2">
      <c r="A94" s="832" t="s">
        <v>585</v>
      </c>
      <c r="B94" s="833" t="s">
        <v>586</v>
      </c>
      <c r="C94" s="836" t="s">
        <v>600</v>
      </c>
      <c r="D94" s="852" t="s">
        <v>601</v>
      </c>
      <c r="E94" s="836" t="s">
        <v>3494</v>
      </c>
      <c r="F94" s="852" t="s">
        <v>3495</v>
      </c>
      <c r="G94" s="836" t="s">
        <v>3530</v>
      </c>
      <c r="H94" s="836" t="s">
        <v>3531</v>
      </c>
      <c r="I94" s="853">
        <v>26.015000343322754</v>
      </c>
      <c r="J94" s="853">
        <v>125</v>
      </c>
      <c r="K94" s="854">
        <v>3251.5098876953125</v>
      </c>
    </row>
    <row r="95" spans="1:11" ht="14.45" customHeight="1" x14ac:dyDescent="0.2">
      <c r="A95" s="832" t="s">
        <v>585</v>
      </c>
      <c r="B95" s="833" t="s">
        <v>586</v>
      </c>
      <c r="C95" s="836" t="s">
        <v>600</v>
      </c>
      <c r="D95" s="852" t="s">
        <v>601</v>
      </c>
      <c r="E95" s="836" t="s">
        <v>3494</v>
      </c>
      <c r="F95" s="852" t="s">
        <v>3495</v>
      </c>
      <c r="G95" s="836" t="s">
        <v>3532</v>
      </c>
      <c r="H95" s="836" t="s">
        <v>3533</v>
      </c>
      <c r="I95" s="853">
        <v>21.899999618530273</v>
      </c>
      <c r="J95" s="853">
        <v>200</v>
      </c>
      <c r="K95" s="854">
        <v>4380.2001953125</v>
      </c>
    </row>
    <row r="96" spans="1:11" ht="14.45" customHeight="1" x14ac:dyDescent="0.2">
      <c r="A96" s="832" t="s">
        <v>585</v>
      </c>
      <c r="B96" s="833" t="s">
        <v>586</v>
      </c>
      <c r="C96" s="836" t="s">
        <v>600</v>
      </c>
      <c r="D96" s="852" t="s">
        <v>601</v>
      </c>
      <c r="E96" s="836" t="s">
        <v>3494</v>
      </c>
      <c r="F96" s="852" t="s">
        <v>3495</v>
      </c>
      <c r="G96" s="836" t="s">
        <v>3534</v>
      </c>
      <c r="H96" s="836" t="s">
        <v>3535</v>
      </c>
      <c r="I96" s="853">
        <v>21.899999618530273</v>
      </c>
      <c r="J96" s="853">
        <v>100</v>
      </c>
      <c r="K96" s="854">
        <v>2190.10009765625</v>
      </c>
    </row>
    <row r="97" spans="1:11" ht="14.45" customHeight="1" x14ac:dyDescent="0.2">
      <c r="A97" s="832" t="s">
        <v>585</v>
      </c>
      <c r="B97" s="833" t="s">
        <v>586</v>
      </c>
      <c r="C97" s="836" t="s">
        <v>600</v>
      </c>
      <c r="D97" s="852" t="s">
        <v>601</v>
      </c>
      <c r="E97" s="836" t="s">
        <v>3494</v>
      </c>
      <c r="F97" s="852" t="s">
        <v>3495</v>
      </c>
      <c r="G97" s="836" t="s">
        <v>3534</v>
      </c>
      <c r="H97" s="836" t="s">
        <v>3536</v>
      </c>
      <c r="I97" s="853">
        <v>21.899999618530273</v>
      </c>
      <c r="J97" s="853">
        <v>200</v>
      </c>
      <c r="K97" s="854">
        <v>4380.2001953125</v>
      </c>
    </row>
    <row r="98" spans="1:11" ht="14.45" customHeight="1" x14ac:dyDescent="0.2">
      <c r="A98" s="832" t="s">
        <v>585</v>
      </c>
      <c r="B98" s="833" t="s">
        <v>586</v>
      </c>
      <c r="C98" s="836" t="s">
        <v>600</v>
      </c>
      <c r="D98" s="852" t="s">
        <v>601</v>
      </c>
      <c r="E98" s="836" t="s">
        <v>3494</v>
      </c>
      <c r="F98" s="852" t="s">
        <v>3495</v>
      </c>
      <c r="G98" s="836" t="s">
        <v>3537</v>
      </c>
      <c r="H98" s="836" t="s">
        <v>3538</v>
      </c>
      <c r="I98" s="853">
        <v>17.979999542236328</v>
      </c>
      <c r="J98" s="853">
        <v>50</v>
      </c>
      <c r="K98" s="854">
        <v>899.030029296875</v>
      </c>
    </row>
    <row r="99" spans="1:11" ht="14.45" customHeight="1" x14ac:dyDescent="0.2">
      <c r="A99" s="832" t="s">
        <v>585</v>
      </c>
      <c r="B99" s="833" t="s">
        <v>586</v>
      </c>
      <c r="C99" s="836" t="s">
        <v>600</v>
      </c>
      <c r="D99" s="852" t="s">
        <v>601</v>
      </c>
      <c r="E99" s="836" t="s">
        <v>3494</v>
      </c>
      <c r="F99" s="852" t="s">
        <v>3495</v>
      </c>
      <c r="G99" s="836" t="s">
        <v>3539</v>
      </c>
      <c r="H99" s="836" t="s">
        <v>3540</v>
      </c>
      <c r="I99" s="853">
        <v>17.979999542236328</v>
      </c>
      <c r="J99" s="853">
        <v>50</v>
      </c>
      <c r="K99" s="854">
        <v>899</v>
      </c>
    </row>
    <row r="100" spans="1:11" ht="14.45" customHeight="1" x14ac:dyDescent="0.2">
      <c r="A100" s="832" t="s">
        <v>585</v>
      </c>
      <c r="B100" s="833" t="s">
        <v>586</v>
      </c>
      <c r="C100" s="836" t="s">
        <v>600</v>
      </c>
      <c r="D100" s="852" t="s">
        <v>601</v>
      </c>
      <c r="E100" s="836" t="s">
        <v>3494</v>
      </c>
      <c r="F100" s="852" t="s">
        <v>3495</v>
      </c>
      <c r="G100" s="836" t="s">
        <v>3541</v>
      </c>
      <c r="H100" s="836" t="s">
        <v>3542</v>
      </c>
      <c r="I100" s="853">
        <v>13.199999809265137</v>
      </c>
      <c r="J100" s="853">
        <v>10</v>
      </c>
      <c r="K100" s="854">
        <v>132</v>
      </c>
    </row>
    <row r="101" spans="1:11" ht="14.45" customHeight="1" x14ac:dyDescent="0.2">
      <c r="A101" s="832" t="s">
        <v>585</v>
      </c>
      <c r="B101" s="833" t="s">
        <v>586</v>
      </c>
      <c r="C101" s="836" t="s">
        <v>600</v>
      </c>
      <c r="D101" s="852" t="s">
        <v>601</v>
      </c>
      <c r="E101" s="836" t="s">
        <v>3494</v>
      </c>
      <c r="F101" s="852" t="s">
        <v>3495</v>
      </c>
      <c r="G101" s="836" t="s">
        <v>3543</v>
      </c>
      <c r="H101" s="836" t="s">
        <v>3544</v>
      </c>
      <c r="I101" s="853">
        <v>13.199999809265137</v>
      </c>
      <c r="J101" s="853">
        <v>20</v>
      </c>
      <c r="K101" s="854">
        <v>264</v>
      </c>
    </row>
    <row r="102" spans="1:11" ht="14.45" customHeight="1" x14ac:dyDescent="0.2">
      <c r="A102" s="832" t="s">
        <v>585</v>
      </c>
      <c r="B102" s="833" t="s">
        <v>586</v>
      </c>
      <c r="C102" s="836" t="s">
        <v>600</v>
      </c>
      <c r="D102" s="852" t="s">
        <v>601</v>
      </c>
      <c r="E102" s="836" t="s">
        <v>3494</v>
      </c>
      <c r="F102" s="852" t="s">
        <v>3495</v>
      </c>
      <c r="G102" s="836" t="s">
        <v>3545</v>
      </c>
      <c r="H102" s="836" t="s">
        <v>3546</v>
      </c>
      <c r="I102" s="853">
        <v>13.199999809265137</v>
      </c>
      <c r="J102" s="853">
        <v>10</v>
      </c>
      <c r="K102" s="854">
        <v>132</v>
      </c>
    </row>
    <row r="103" spans="1:11" ht="14.45" customHeight="1" x14ac:dyDescent="0.2">
      <c r="A103" s="832" t="s">
        <v>585</v>
      </c>
      <c r="B103" s="833" t="s">
        <v>586</v>
      </c>
      <c r="C103" s="836" t="s">
        <v>600</v>
      </c>
      <c r="D103" s="852" t="s">
        <v>601</v>
      </c>
      <c r="E103" s="836" t="s">
        <v>3494</v>
      </c>
      <c r="F103" s="852" t="s">
        <v>3495</v>
      </c>
      <c r="G103" s="836" t="s">
        <v>3547</v>
      </c>
      <c r="H103" s="836" t="s">
        <v>3548</v>
      </c>
      <c r="I103" s="853">
        <v>13.199999809265137</v>
      </c>
      <c r="J103" s="853">
        <v>10</v>
      </c>
      <c r="K103" s="854">
        <v>132</v>
      </c>
    </row>
    <row r="104" spans="1:11" ht="14.45" customHeight="1" x14ac:dyDescent="0.2">
      <c r="A104" s="832" t="s">
        <v>585</v>
      </c>
      <c r="B104" s="833" t="s">
        <v>586</v>
      </c>
      <c r="C104" s="836" t="s">
        <v>600</v>
      </c>
      <c r="D104" s="852" t="s">
        <v>601</v>
      </c>
      <c r="E104" s="836" t="s">
        <v>3494</v>
      </c>
      <c r="F104" s="852" t="s">
        <v>3495</v>
      </c>
      <c r="G104" s="836" t="s">
        <v>3549</v>
      </c>
      <c r="H104" s="836" t="s">
        <v>3550</v>
      </c>
      <c r="I104" s="853">
        <v>22.870000839233398</v>
      </c>
      <c r="J104" s="853">
        <v>12</v>
      </c>
      <c r="K104" s="854">
        <v>274.44000244140625</v>
      </c>
    </row>
    <row r="105" spans="1:11" ht="14.45" customHeight="1" x14ac:dyDescent="0.2">
      <c r="A105" s="832" t="s">
        <v>585</v>
      </c>
      <c r="B105" s="833" t="s">
        <v>586</v>
      </c>
      <c r="C105" s="836" t="s">
        <v>600</v>
      </c>
      <c r="D105" s="852" t="s">
        <v>601</v>
      </c>
      <c r="E105" s="836" t="s">
        <v>3494</v>
      </c>
      <c r="F105" s="852" t="s">
        <v>3495</v>
      </c>
      <c r="G105" s="836" t="s">
        <v>3551</v>
      </c>
      <c r="H105" s="836" t="s">
        <v>3552</v>
      </c>
      <c r="I105" s="853">
        <v>4.0199999809265137</v>
      </c>
      <c r="J105" s="853">
        <v>100</v>
      </c>
      <c r="K105" s="854">
        <v>402</v>
      </c>
    </row>
    <row r="106" spans="1:11" ht="14.45" customHeight="1" x14ac:dyDescent="0.2">
      <c r="A106" s="832" t="s">
        <v>585</v>
      </c>
      <c r="B106" s="833" t="s">
        <v>586</v>
      </c>
      <c r="C106" s="836" t="s">
        <v>600</v>
      </c>
      <c r="D106" s="852" t="s">
        <v>601</v>
      </c>
      <c r="E106" s="836" t="s">
        <v>3494</v>
      </c>
      <c r="F106" s="852" t="s">
        <v>3495</v>
      </c>
      <c r="G106" s="836" t="s">
        <v>3551</v>
      </c>
      <c r="H106" s="836" t="s">
        <v>3553</v>
      </c>
      <c r="I106" s="853">
        <v>4.0250000953674316</v>
      </c>
      <c r="J106" s="853">
        <v>350</v>
      </c>
      <c r="K106" s="854">
        <v>1408.5</v>
      </c>
    </row>
    <row r="107" spans="1:11" ht="14.45" customHeight="1" x14ac:dyDescent="0.2">
      <c r="A107" s="832" t="s">
        <v>585</v>
      </c>
      <c r="B107" s="833" t="s">
        <v>586</v>
      </c>
      <c r="C107" s="836" t="s">
        <v>600</v>
      </c>
      <c r="D107" s="852" t="s">
        <v>601</v>
      </c>
      <c r="E107" s="836" t="s">
        <v>3494</v>
      </c>
      <c r="F107" s="852" t="s">
        <v>3495</v>
      </c>
      <c r="G107" s="836" t="s">
        <v>3554</v>
      </c>
      <c r="H107" s="836" t="s">
        <v>3555</v>
      </c>
      <c r="I107" s="853">
        <v>7.8600001335144043</v>
      </c>
      <c r="J107" s="853">
        <v>100</v>
      </c>
      <c r="K107" s="854">
        <v>786</v>
      </c>
    </row>
    <row r="108" spans="1:11" ht="14.45" customHeight="1" x14ac:dyDescent="0.2">
      <c r="A108" s="832" t="s">
        <v>585</v>
      </c>
      <c r="B108" s="833" t="s">
        <v>586</v>
      </c>
      <c r="C108" s="836" t="s">
        <v>600</v>
      </c>
      <c r="D108" s="852" t="s">
        <v>601</v>
      </c>
      <c r="E108" s="836" t="s">
        <v>3494</v>
      </c>
      <c r="F108" s="852" t="s">
        <v>3495</v>
      </c>
      <c r="G108" s="836" t="s">
        <v>3554</v>
      </c>
      <c r="H108" s="836" t="s">
        <v>3556</v>
      </c>
      <c r="I108" s="853">
        <v>8.8459999084472649</v>
      </c>
      <c r="J108" s="853">
        <v>1200</v>
      </c>
      <c r="K108" s="854">
        <v>10421</v>
      </c>
    </row>
    <row r="109" spans="1:11" ht="14.45" customHeight="1" x14ac:dyDescent="0.2">
      <c r="A109" s="832" t="s">
        <v>585</v>
      </c>
      <c r="B109" s="833" t="s">
        <v>586</v>
      </c>
      <c r="C109" s="836" t="s">
        <v>600</v>
      </c>
      <c r="D109" s="852" t="s">
        <v>601</v>
      </c>
      <c r="E109" s="836" t="s">
        <v>3494</v>
      </c>
      <c r="F109" s="852" t="s">
        <v>3495</v>
      </c>
      <c r="G109" s="836" t="s">
        <v>3557</v>
      </c>
      <c r="H109" s="836" t="s">
        <v>3558</v>
      </c>
      <c r="I109" s="853">
        <v>14.220000267028809</v>
      </c>
      <c r="J109" s="853">
        <v>400</v>
      </c>
      <c r="K109" s="854">
        <v>5689.27978515625</v>
      </c>
    </row>
    <row r="110" spans="1:11" ht="14.45" customHeight="1" x14ac:dyDescent="0.2">
      <c r="A110" s="832" t="s">
        <v>585</v>
      </c>
      <c r="B110" s="833" t="s">
        <v>586</v>
      </c>
      <c r="C110" s="836" t="s">
        <v>600</v>
      </c>
      <c r="D110" s="852" t="s">
        <v>601</v>
      </c>
      <c r="E110" s="836" t="s">
        <v>3494</v>
      </c>
      <c r="F110" s="852" t="s">
        <v>3495</v>
      </c>
      <c r="G110" s="836" t="s">
        <v>3559</v>
      </c>
      <c r="H110" s="836" t="s">
        <v>3560</v>
      </c>
      <c r="I110" s="853">
        <v>61.709999084472656</v>
      </c>
      <c r="J110" s="853">
        <v>30</v>
      </c>
      <c r="K110" s="854">
        <v>1851.300048828125</v>
      </c>
    </row>
    <row r="111" spans="1:11" ht="14.45" customHeight="1" x14ac:dyDescent="0.2">
      <c r="A111" s="832" t="s">
        <v>585</v>
      </c>
      <c r="B111" s="833" t="s">
        <v>586</v>
      </c>
      <c r="C111" s="836" t="s">
        <v>600</v>
      </c>
      <c r="D111" s="852" t="s">
        <v>601</v>
      </c>
      <c r="E111" s="836" t="s">
        <v>3494</v>
      </c>
      <c r="F111" s="852" t="s">
        <v>3495</v>
      </c>
      <c r="G111" s="836" t="s">
        <v>3561</v>
      </c>
      <c r="H111" s="836" t="s">
        <v>3562</v>
      </c>
      <c r="I111" s="853">
        <v>2400.639892578125</v>
      </c>
      <c r="J111" s="853">
        <v>3</v>
      </c>
      <c r="K111" s="854">
        <v>7201.919921875</v>
      </c>
    </row>
    <row r="112" spans="1:11" ht="14.45" customHeight="1" x14ac:dyDescent="0.2">
      <c r="A112" s="832" t="s">
        <v>585</v>
      </c>
      <c r="B112" s="833" t="s">
        <v>586</v>
      </c>
      <c r="C112" s="836" t="s">
        <v>600</v>
      </c>
      <c r="D112" s="852" t="s">
        <v>601</v>
      </c>
      <c r="E112" s="836" t="s">
        <v>3494</v>
      </c>
      <c r="F112" s="852" t="s">
        <v>3495</v>
      </c>
      <c r="G112" s="836" t="s">
        <v>3563</v>
      </c>
      <c r="H112" s="836" t="s">
        <v>3564</v>
      </c>
      <c r="I112" s="853">
        <v>72.839996337890625</v>
      </c>
      <c r="J112" s="853">
        <v>50</v>
      </c>
      <c r="K112" s="854">
        <v>3642.10009765625</v>
      </c>
    </row>
    <row r="113" spans="1:11" ht="14.45" customHeight="1" x14ac:dyDescent="0.2">
      <c r="A113" s="832" t="s">
        <v>585</v>
      </c>
      <c r="B113" s="833" t="s">
        <v>586</v>
      </c>
      <c r="C113" s="836" t="s">
        <v>600</v>
      </c>
      <c r="D113" s="852" t="s">
        <v>601</v>
      </c>
      <c r="E113" s="836" t="s">
        <v>3494</v>
      </c>
      <c r="F113" s="852" t="s">
        <v>3495</v>
      </c>
      <c r="G113" s="836" t="s">
        <v>3565</v>
      </c>
      <c r="H113" s="836" t="s">
        <v>3566</v>
      </c>
      <c r="I113" s="853">
        <v>61.060001373291016</v>
      </c>
      <c r="J113" s="853">
        <v>50</v>
      </c>
      <c r="K113" s="854">
        <v>3052.830078125</v>
      </c>
    </row>
    <row r="114" spans="1:11" ht="14.45" customHeight="1" x14ac:dyDescent="0.2">
      <c r="A114" s="832" t="s">
        <v>585</v>
      </c>
      <c r="B114" s="833" t="s">
        <v>586</v>
      </c>
      <c r="C114" s="836" t="s">
        <v>600</v>
      </c>
      <c r="D114" s="852" t="s">
        <v>601</v>
      </c>
      <c r="E114" s="836" t="s">
        <v>3494</v>
      </c>
      <c r="F114" s="852" t="s">
        <v>3495</v>
      </c>
      <c r="G114" s="836" t="s">
        <v>3567</v>
      </c>
      <c r="H114" s="836" t="s">
        <v>3568</v>
      </c>
      <c r="I114" s="853">
        <v>4.9699997901916504</v>
      </c>
      <c r="J114" s="853">
        <v>100</v>
      </c>
      <c r="K114" s="854">
        <v>497</v>
      </c>
    </row>
    <row r="115" spans="1:11" ht="14.45" customHeight="1" x14ac:dyDescent="0.2">
      <c r="A115" s="832" t="s">
        <v>585</v>
      </c>
      <c r="B115" s="833" t="s">
        <v>586</v>
      </c>
      <c r="C115" s="836" t="s">
        <v>600</v>
      </c>
      <c r="D115" s="852" t="s">
        <v>601</v>
      </c>
      <c r="E115" s="836" t="s">
        <v>3494</v>
      </c>
      <c r="F115" s="852" t="s">
        <v>3495</v>
      </c>
      <c r="G115" s="836" t="s">
        <v>3569</v>
      </c>
      <c r="H115" s="836" t="s">
        <v>3570</v>
      </c>
      <c r="I115" s="853">
        <v>13.310000419616699</v>
      </c>
      <c r="J115" s="853">
        <v>10</v>
      </c>
      <c r="K115" s="854">
        <v>133.10000610351563</v>
      </c>
    </row>
    <row r="116" spans="1:11" ht="14.45" customHeight="1" x14ac:dyDescent="0.2">
      <c r="A116" s="832" t="s">
        <v>585</v>
      </c>
      <c r="B116" s="833" t="s">
        <v>586</v>
      </c>
      <c r="C116" s="836" t="s">
        <v>600</v>
      </c>
      <c r="D116" s="852" t="s">
        <v>601</v>
      </c>
      <c r="E116" s="836" t="s">
        <v>3494</v>
      </c>
      <c r="F116" s="852" t="s">
        <v>3495</v>
      </c>
      <c r="G116" s="836" t="s">
        <v>3571</v>
      </c>
      <c r="H116" s="836" t="s">
        <v>3572</v>
      </c>
      <c r="I116" s="853">
        <v>25.530000686645508</v>
      </c>
      <c r="J116" s="853">
        <v>10</v>
      </c>
      <c r="K116" s="854">
        <v>255.30000305175781</v>
      </c>
    </row>
    <row r="117" spans="1:11" ht="14.45" customHeight="1" x14ac:dyDescent="0.2">
      <c r="A117" s="832" t="s">
        <v>585</v>
      </c>
      <c r="B117" s="833" t="s">
        <v>586</v>
      </c>
      <c r="C117" s="836" t="s">
        <v>600</v>
      </c>
      <c r="D117" s="852" t="s">
        <v>601</v>
      </c>
      <c r="E117" s="836" t="s">
        <v>3494</v>
      </c>
      <c r="F117" s="852" t="s">
        <v>3495</v>
      </c>
      <c r="G117" s="836" t="s">
        <v>3573</v>
      </c>
      <c r="H117" s="836" t="s">
        <v>3574</v>
      </c>
      <c r="I117" s="853">
        <v>2.2899999618530273</v>
      </c>
      <c r="J117" s="853">
        <v>200</v>
      </c>
      <c r="K117" s="854">
        <v>458</v>
      </c>
    </row>
    <row r="118" spans="1:11" ht="14.45" customHeight="1" x14ac:dyDescent="0.2">
      <c r="A118" s="832" t="s">
        <v>585</v>
      </c>
      <c r="B118" s="833" t="s">
        <v>586</v>
      </c>
      <c r="C118" s="836" t="s">
        <v>600</v>
      </c>
      <c r="D118" s="852" t="s">
        <v>601</v>
      </c>
      <c r="E118" s="836" t="s">
        <v>3494</v>
      </c>
      <c r="F118" s="852" t="s">
        <v>3495</v>
      </c>
      <c r="G118" s="836" t="s">
        <v>3567</v>
      </c>
      <c r="H118" s="836" t="s">
        <v>3575</v>
      </c>
      <c r="I118" s="853">
        <v>4.929999828338623</v>
      </c>
      <c r="J118" s="853">
        <v>100</v>
      </c>
      <c r="K118" s="854">
        <v>493</v>
      </c>
    </row>
    <row r="119" spans="1:11" ht="14.45" customHeight="1" x14ac:dyDescent="0.2">
      <c r="A119" s="832" t="s">
        <v>585</v>
      </c>
      <c r="B119" s="833" t="s">
        <v>586</v>
      </c>
      <c r="C119" s="836" t="s">
        <v>600</v>
      </c>
      <c r="D119" s="852" t="s">
        <v>601</v>
      </c>
      <c r="E119" s="836" t="s">
        <v>3494</v>
      </c>
      <c r="F119" s="852" t="s">
        <v>3495</v>
      </c>
      <c r="G119" s="836" t="s">
        <v>3576</v>
      </c>
      <c r="H119" s="836" t="s">
        <v>3577</v>
      </c>
      <c r="I119" s="853">
        <v>11.734999656677246</v>
      </c>
      <c r="J119" s="853">
        <v>40</v>
      </c>
      <c r="K119" s="854">
        <v>469.40000915527344</v>
      </c>
    </row>
    <row r="120" spans="1:11" ht="14.45" customHeight="1" x14ac:dyDescent="0.2">
      <c r="A120" s="832" t="s">
        <v>585</v>
      </c>
      <c r="B120" s="833" t="s">
        <v>586</v>
      </c>
      <c r="C120" s="836" t="s">
        <v>600</v>
      </c>
      <c r="D120" s="852" t="s">
        <v>601</v>
      </c>
      <c r="E120" s="836" t="s">
        <v>3494</v>
      </c>
      <c r="F120" s="852" t="s">
        <v>3495</v>
      </c>
      <c r="G120" s="836" t="s">
        <v>3569</v>
      </c>
      <c r="H120" s="836" t="s">
        <v>3578</v>
      </c>
      <c r="I120" s="853">
        <v>13.310000419616699</v>
      </c>
      <c r="J120" s="853">
        <v>100</v>
      </c>
      <c r="K120" s="854">
        <v>1331.0000610351563</v>
      </c>
    </row>
    <row r="121" spans="1:11" ht="14.45" customHeight="1" x14ac:dyDescent="0.2">
      <c r="A121" s="832" t="s">
        <v>585</v>
      </c>
      <c r="B121" s="833" t="s">
        <v>586</v>
      </c>
      <c r="C121" s="836" t="s">
        <v>600</v>
      </c>
      <c r="D121" s="852" t="s">
        <v>601</v>
      </c>
      <c r="E121" s="836" t="s">
        <v>3494</v>
      </c>
      <c r="F121" s="852" t="s">
        <v>3495</v>
      </c>
      <c r="G121" s="836" t="s">
        <v>3571</v>
      </c>
      <c r="H121" s="836" t="s">
        <v>3579</v>
      </c>
      <c r="I121" s="853">
        <v>25.533334096272785</v>
      </c>
      <c r="J121" s="853">
        <v>50</v>
      </c>
      <c r="K121" s="854">
        <v>1276.6999969482422</v>
      </c>
    </row>
    <row r="122" spans="1:11" ht="14.45" customHeight="1" x14ac:dyDescent="0.2">
      <c r="A122" s="832" t="s">
        <v>585</v>
      </c>
      <c r="B122" s="833" t="s">
        <v>586</v>
      </c>
      <c r="C122" s="836" t="s">
        <v>600</v>
      </c>
      <c r="D122" s="852" t="s">
        <v>601</v>
      </c>
      <c r="E122" s="836" t="s">
        <v>3494</v>
      </c>
      <c r="F122" s="852" t="s">
        <v>3495</v>
      </c>
      <c r="G122" s="836" t="s">
        <v>3573</v>
      </c>
      <c r="H122" s="836" t="s">
        <v>3580</v>
      </c>
      <c r="I122" s="853">
        <v>2.2899999618530273</v>
      </c>
      <c r="J122" s="853">
        <v>400</v>
      </c>
      <c r="K122" s="854">
        <v>916</v>
      </c>
    </row>
    <row r="123" spans="1:11" ht="14.45" customHeight="1" x14ac:dyDescent="0.2">
      <c r="A123" s="832" t="s">
        <v>585</v>
      </c>
      <c r="B123" s="833" t="s">
        <v>586</v>
      </c>
      <c r="C123" s="836" t="s">
        <v>600</v>
      </c>
      <c r="D123" s="852" t="s">
        <v>601</v>
      </c>
      <c r="E123" s="836" t="s">
        <v>3494</v>
      </c>
      <c r="F123" s="852" t="s">
        <v>3495</v>
      </c>
      <c r="G123" s="836" t="s">
        <v>3581</v>
      </c>
      <c r="H123" s="836" t="s">
        <v>3582</v>
      </c>
      <c r="I123" s="853">
        <v>1584</v>
      </c>
      <c r="J123" s="853">
        <v>15</v>
      </c>
      <c r="K123" s="854">
        <v>23760</v>
      </c>
    </row>
    <row r="124" spans="1:11" ht="14.45" customHeight="1" x14ac:dyDescent="0.2">
      <c r="A124" s="832" t="s">
        <v>585</v>
      </c>
      <c r="B124" s="833" t="s">
        <v>586</v>
      </c>
      <c r="C124" s="836" t="s">
        <v>600</v>
      </c>
      <c r="D124" s="852" t="s">
        <v>601</v>
      </c>
      <c r="E124" s="836" t="s">
        <v>3494</v>
      </c>
      <c r="F124" s="852" t="s">
        <v>3495</v>
      </c>
      <c r="G124" s="836" t="s">
        <v>3583</v>
      </c>
      <c r="H124" s="836" t="s">
        <v>3584</v>
      </c>
      <c r="I124" s="853">
        <v>1299.5400390625</v>
      </c>
      <c r="J124" s="853">
        <v>1</v>
      </c>
      <c r="K124" s="854">
        <v>1299.5400390625</v>
      </c>
    </row>
    <row r="125" spans="1:11" ht="14.45" customHeight="1" x14ac:dyDescent="0.2">
      <c r="A125" s="832" t="s">
        <v>585</v>
      </c>
      <c r="B125" s="833" t="s">
        <v>586</v>
      </c>
      <c r="C125" s="836" t="s">
        <v>600</v>
      </c>
      <c r="D125" s="852" t="s">
        <v>601</v>
      </c>
      <c r="E125" s="836" t="s">
        <v>3494</v>
      </c>
      <c r="F125" s="852" t="s">
        <v>3495</v>
      </c>
      <c r="G125" s="836" t="s">
        <v>3585</v>
      </c>
      <c r="H125" s="836" t="s">
        <v>3586</v>
      </c>
      <c r="I125" s="853">
        <v>619.52001953125</v>
      </c>
      <c r="J125" s="853">
        <v>6</v>
      </c>
      <c r="K125" s="854">
        <v>3717.1201171875</v>
      </c>
    </row>
    <row r="126" spans="1:11" ht="14.45" customHeight="1" x14ac:dyDescent="0.2">
      <c r="A126" s="832" t="s">
        <v>585</v>
      </c>
      <c r="B126" s="833" t="s">
        <v>586</v>
      </c>
      <c r="C126" s="836" t="s">
        <v>600</v>
      </c>
      <c r="D126" s="852" t="s">
        <v>601</v>
      </c>
      <c r="E126" s="836" t="s">
        <v>3494</v>
      </c>
      <c r="F126" s="852" t="s">
        <v>3495</v>
      </c>
      <c r="G126" s="836" t="s">
        <v>3587</v>
      </c>
      <c r="H126" s="836" t="s">
        <v>3588</v>
      </c>
      <c r="I126" s="853">
        <v>206.33000183105469</v>
      </c>
      <c r="J126" s="853">
        <v>6</v>
      </c>
      <c r="K126" s="854">
        <v>1237.97998046875</v>
      </c>
    </row>
    <row r="127" spans="1:11" ht="14.45" customHeight="1" x14ac:dyDescent="0.2">
      <c r="A127" s="832" t="s">
        <v>585</v>
      </c>
      <c r="B127" s="833" t="s">
        <v>586</v>
      </c>
      <c r="C127" s="836" t="s">
        <v>600</v>
      </c>
      <c r="D127" s="852" t="s">
        <v>601</v>
      </c>
      <c r="E127" s="836" t="s">
        <v>3494</v>
      </c>
      <c r="F127" s="852" t="s">
        <v>3495</v>
      </c>
      <c r="G127" s="836" t="s">
        <v>3589</v>
      </c>
      <c r="H127" s="836" t="s">
        <v>3590</v>
      </c>
      <c r="I127" s="853">
        <v>1.5</v>
      </c>
      <c r="J127" s="853">
        <v>3000</v>
      </c>
      <c r="K127" s="854">
        <v>4500</v>
      </c>
    </row>
    <row r="128" spans="1:11" ht="14.45" customHeight="1" x14ac:dyDescent="0.2">
      <c r="A128" s="832" t="s">
        <v>585</v>
      </c>
      <c r="B128" s="833" t="s">
        <v>586</v>
      </c>
      <c r="C128" s="836" t="s">
        <v>600</v>
      </c>
      <c r="D128" s="852" t="s">
        <v>601</v>
      </c>
      <c r="E128" s="836" t="s">
        <v>3494</v>
      </c>
      <c r="F128" s="852" t="s">
        <v>3495</v>
      </c>
      <c r="G128" s="836" t="s">
        <v>3591</v>
      </c>
      <c r="H128" s="836" t="s">
        <v>3592</v>
      </c>
      <c r="I128" s="853">
        <v>25.010000228881836</v>
      </c>
      <c r="J128" s="853">
        <v>6</v>
      </c>
      <c r="K128" s="854">
        <v>150.06000137329102</v>
      </c>
    </row>
    <row r="129" spans="1:11" ht="14.45" customHeight="1" x14ac:dyDescent="0.2">
      <c r="A129" s="832" t="s">
        <v>585</v>
      </c>
      <c r="B129" s="833" t="s">
        <v>586</v>
      </c>
      <c r="C129" s="836" t="s">
        <v>600</v>
      </c>
      <c r="D129" s="852" t="s">
        <v>601</v>
      </c>
      <c r="E129" s="836" t="s">
        <v>3494</v>
      </c>
      <c r="F129" s="852" t="s">
        <v>3495</v>
      </c>
      <c r="G129" s="836" t="s">
        <v>3593</v>
      </c>
      <c r="H129" s="836" t="s">
        <v>3594</v>
      </c>
      <c r="I129" s="853">
        <v>9.1999998092651367</v>
      </c>
      <c r="J129" s="853">
        <v>1300</v>
      </c>
      <c r="K129" s="854">
        <v>11960</v>
      </c>
    </row>
    <row r="130" spans="1:11" ht="14.45" customHeight="1" x14ac:dyDescent="0.2">
      <c r="A130" s="832" t="s">
        <v>585</v>
      </c>
      <c r="B130" s="833" t="s">
        <v>586</v>
      </c>
      <c r="C130" s="836" t="s">
        <v>600</v>
      </c>
      <c r="D130" s="852" t="s">
        <v>601</v>
      </c>
      <c r="E130" s="836" t="s">
        <v>3494</v>
      </c>
      <c r="F130" s="852" t="s">
        <v>3495</v>
      </c>
      <c r="G130" s="836" t="s">
        <v>3593</v>
      </c>
      <c r="H130" s="836" t="s">
        <v>3595</v>
      </c>
      <c r="I130" s="853">
        <v>9.1999998092651367</v>
      </c>
      <c r="J130" s="853">
        <v>3100</v>
      </c>
      <c r="K130" s="854">
        <v>28520</v>
      </c>
    </row>
    <row r="131" spans="1:11" ht="14.45" customHeight="1" x14ac:dyDescent="0.2">
      <c r="A131" s="832" t="s">
        <v>585</v>
      </c>
      <c r="B131" s="833" t="s">
        <v>586</v>
      </c>
      <c r="C131" s="836" t="s">
        <v>600</v>
      </c>
      <c r="D131" s="852" t="s">
        <v>601</v>
      </c>
      <c r="E131" s="836" t="s">
        <v>3494</v>
      </c>
      <c r="F131" s="852" t="s">
        <v>3495</v>
      </c>
      <c r="G131" s="836" t="s">
        <v>3593</v>
      </c>
      <c r="H131" s="836" t="s">
        <v>3596</v>
      </c>
      <c r="I131" s="853">
        <v>9.1999998092651367</v>
      </c>
      <c r="J131" s="853">
        <v>500</v>
      </c>
      <c r="K131" s="854">
        <v>4600</v>
      </c>
    </row>
    <row r="132" spans="1:11" ht="14.45" customHeight="1" x14ac:dyDescent="0.2">
      <c r="A132" s="832" t="s">
        <v>585</v>
      </c>
      <c r="B132" s="833" t="s">
        <v>586</v>
      </c>
      <c r="C132" s="836" t="s">
        <v>600</v>
      </c>
      <c r="D132" s="852" t="s">
        <v>601</v>
      </c>
      <c r="E132" s="836" t="s">
        <v>3494</v>
      </c>
      <c r="F132" s="852" t="s">
        <v>3495</v>
      </c>
      <c r="G132" s="836" t="s">
        <v>3597</v>
      </c>
      <c r="H132" s="836" t="s">
        <v>3598</v>
      </c>
      <c r="I132" s="853">
        <v>6.5239999771118162</v>
      </c>
      <c r="J132" s="853">
        <v>390</v>
      </c>
      <c r="K132" s="854">
        <v>2535.2999877929688</v>
      </c>
    </row>
    <row r="133" spans="1:11" ht="14.45" customHeight="1" x14ac:dyDescent="0.2">
      <c r="A133" s="832" t="s">
        <v>585</v>
      </c>
      <c r="B133" s="833" t="s">
        <v>586</v>
      </c>
      <c r="C133" s="836" t="s">
        <v>600</v>
      </c>
      <c r="D133" s="852" t="s">
        <v>601</v>
      </c>
      <c r="E133" s="836" t="s">
        <v>3494</v>
      </c>
      <c r="F133" s="852" t="s">
        <v>3495</v>
      </c>
      <c r="G133" s="836" t="s">
        <v>3599</v>
      </c>
      <c r="H133" s="836" t="s">
        <v>3600</v>
      </c>
      <c r="I133" s="853">
        <v>172.5</v>
      </c>
      <c r="J133" s="853">
        <v>1</v>
      </c>
      <c r="K133" s="854">
        <v>172.5</v>
      </c>
    </row>
    <row r="134" spans="1:11" ht="14.45" customHeight="1" x14ac:dyDescent="0.2">
      <c r="A134" s="832" t="s">
        <v>585</v>
      </c>
      <c r="B134" s="833" t="s">
        <v>586</v>
      </c>
      <c r="C134" s="836" t="s">
        <v>600</v>
      </c>
      <c r="D134" s="852" t="s">
        <v>601</v>
      </c>
      <c r="E134" s="836" t="s">
        <v>3494</v>
      </c>
      <c r="F134" s="852" t="s">
        <v>3495</v>
      </c>
      <c r="G134" s="836" t="s">
        <v>3601</v>
      </c>
      <c r="H134" s="836" t="s">
        <v>3602</v>
      </c>
      <c r="I134" s="853">
        <v>20.690000534057617</v>
      </c>
      <c r="J134" s="853">
        <v>100</v>
      </c>
      <c r="K134" s="854">
        <v>2069.10009765625</v>
      </c>
    </row>
    <row r="135" spans="1:11" ht="14.45" customHeight="1" x14ac:dyDescent="0.2">
      <c r="A135" s="832" t="s">
        <v>585</v>
      </c>
      <c r="B135" s="833" t="s">
        <v>586</v>
      </c>
      <c r="C135" s="836" t="s">
        <v>600</v>
      </c>
      <c r="D135" s="852" t="s">
        <v>601</v>
      </c>
      <c r="E135" s="836" t="s">
        <v>3494</v>
      </c>
      <c r="F135" s="852" t="s">
        <v>3495</v>
      </c>
      <c r="G135" s="836" t="s">
        <v>3601</v>
      </c>
      <c r="H135" s="836" t="s">
        <v>3603</v>
      </c>
      <c r="I135" s="853">
        <v>20.690000534057617</v>
      </c>
      <c r="J135" s="853">
        <v>400</v>
      </c>
      <c r="K135" s="854">
        <v>8276.60009765625</v>
      </c>
    </row>
    <row r="136" spans="1:11" ht="14.45" customHeight="1" x14ac:dyDescent="0.2">
      <c r="A136" s="832" t="s">
        <v>585</v>
      </c>
      <c r="B136" s="833" t="s">
        <v>586</v>
      </c>
      <c r="C136" s="836" t="s">
        <v>600</v>
      </c>
      <c r="D136" s="852" t="s">
        <v>601</v>
      </c>
      <c r="E136" s="836" t="s">
        <v>3494</v>
      </c>
      <c r="F136" s="852" t="s">
        <v>3495</v>
      </c>
      <c r="G136" s="836" t="s">
        <v>3604</v>
      </c>
      <c r="H136" s="836" t="s">
        <v>3605</v>
      </c>
      <c r="I136" s="853">
        <v>34.5</v>
      </c>
      <c r="J136" s="853">
        <v>54</v>
      </c>
      <c r="K136" s="854">
        <v>1863</v>
      </c>
    </row>
    <row r="137" spans="1:11" ht="14.45" customHeight="1" x14ac:dyDescent="0.2">
      <c r="A137" s="832" t="s">
        <v>585</v>
      </c>
      <c r="B137" s="833" t="s">
        <v>586</v>
      </c>
      <c r="C137" s="836" t="s">
        <v>600</v>
      </c>
      <c r="D137" s="852" t="s">
        <v>601</v>
      </c>
      <c r="E137" s="836" t="s">
        <v>3494</v>
      </c>
      <c r="F137" s="852" t="s">
        <v>3495</v>
      </c>
      <c r="G137" s="836" t="s">
        <v>3606</v>
      </c>
      <c r="H137" s="836" t="s">
        <v>3607</v>
      </c>
      <c r="I137" s="853">
        <v>197.57000732421875</v>
      </c>
      <c r="J137" s="853">
        <v>7</v>
      </c>
      <c r="K137" s="854">
        <v>1382.9900512695313</v>
      </c>
    </row>
    <row r="138" spans="1:11" ht="14.45" customHeight="1" x14ac:dyDescent="0.2">
      <c r="A138" s="832" t="s">
        <v>585</v>
      </c>
      <c r="B138" s="833" t="s">
        <v>586</v>
      </c>
      <c r="C138" s="836" t="s">
        <v>600</v>
      </c>
      <c r="D138" s="852" t="s">
        <v>601</v>
      </c>
      <c r="E138" s="836" t="s">
        <v>3494</v>
      </c>
      <c r="F138" s="852" t="s">
        <v>3495</v>
      </c>
      <c r="G138" s="836" t="s">
        <v>3608</v>
      </c>
      <c r="H138" s="836" t="s">
        <v>3609</v>
      </c>
      <c r="I138" s="853">
        <v>7.1599998474121094</v>
      </c>
      <c r="J138" s="853">
        <v>600</v>
      </c>
      <c r="K138" s="854">
        <v>4294.22021484375</v>
      </c>
    </row>
    <row r="139" spans="1:11" ht="14.45" customHeight="1" x14ac:dyDescent="0.2">
      <c r="A139" s="832" t="s">
        <v>585</v>
      </c>
      <c r="B139" s="833" t="s">
        <v>586</v>
      </c>
      <c r="C139" s="836" t="s">
        <v>600</v>
      </c>
      <c r="D139" s="852" t="s">
        <v>601</v>
      </c>
      <c r="E139" s="836" t="s">
        <v>3494</v>
      </c>
      <c r="F139" s="852" t="s">
        <v>3495</v>
      </c>
      <c r="G139" s="836" t="s">
        <v>3610</v>
      </c>
      <c r="H139" s="836" t="s">
        <v>3611</v>
      </c>
      <c r="I139" s="853">
        <v>6.309999942779541</v>
      </c>
      <c r="J139" s="853">
        <v>300</v>
      </c>
      <c r="K139" s="854">
        <v>1893</v>
      </c>
    </row>
    <row r="140" spans="1:11" ht="14.45" customHeight="1" x14ac:dyDescent="0.2">
      <c r="A140" s="832" t="s">
        <v>585</v>
      </c>
      <c r="B140" s="833" t="s">
        <v>586</v>
      </c>
      <c r="C140" s="836" t="s">
        <v>600</v>
      </c>
      <c r="D140" s="852" t="s">
        <v>601</v>
      </c>
      <c r="E140" s="836" t="s">
        <v>3494</v>
      </c>
      <c r="F140" s="852" t="s">
        <v>3495</v>
      </c>
      <c r="G140" s="836" t="s">
        <v>3612</v>
      </c>
      <c r="H140" s="836" t="s">
        <v>3613</v>
      </c>
      <c r="I140" s="853">
        <v>9.1499996185302734</v>
      </c>
      <c r="J140" s="853">
        <v>400</v>
      </c>
      <c r="K140" s="854">
        <v>3658.610107421875</v>
      </c>
    </row>
    <row r="141" spans="1:11" ht="14.45" customHeight="1" x14ac:dyDescent="0.2">
      <c r="A141" s="832" t="s">
        <v>585</v>
      </c>
      <c r="B141" s="833" t="s">
        <v>586</v>
      </c>
      <c r="C141" s="836" t="s">
        <v>600</v>
      </c>
      <c r="D141" s="852" t="s">
        <v>601</v>
      </c>
      <c r="E141" s="836" t="s">
        <v>3494</v>
      </c>
      <c r="F141" s="852" t="s">
        <v>3495</v>
      </c>
      <c r="G141" s="836" t="s">
        <v>3614</v>
      </c>
      <c r="H141" s="836" t="s">
        <v>3615</v>
      </c>
      <c r="I141" s="853">
        <v>14.649999618530273</v>
      </c>
      <c r="J141" s="853">
        <v>600</v>
      </c>
      <c r="K141" s="854">
        <v>8791.5703125</v>
      </c>
    </row>
    <row r="142" spans="1:11" ht="14.45" customHeight="1" x14ac:dyDescent="0.2">
      <c r="A142" s="832" t="s">
        <v>585</v>
      </c>
      <c r="B142" s="833" t="s">
        <v>586</v>
      </c>
      <c r="C142" s="836" t="s">
        <v>600</v>
      </c>
      <c r="D142" s="852" t="s">
        <v>601</v>
      </c>
      <c r="E142" s="836" t="s">
        <v>3494</v>
      </c>
      <c r="F142" s="852" t="s">
        <v>3495</v>
      </c>
      <c r="G142" s="836" t="s">
        <v>3616</v>
      </c>
      <c r="H142" s="836" t="s">
        <v>3617</v>
      </c>
      <c r="I142" s="853">
        <v>5.1999998092651367</v>
      </c>
      <c r="J142" s="853">
        <v>255</v>
      </c>
      <c r="K142" s="854">
        <v>1326</v>
      </c>
    </row>
    <row r="143" spans="1:11" ht="14.45" customHeight="1" x14ac:dyDescent="0.2">
      <c r="A143" s="832" t="s">
        <v>585</v>
      </c>
      <c r="B143" s="833" t="s">
        <v>586</v>
      </c>
      <c r="C143" s="836" t="s">
        <v>600</v>
      </c>
      <c r="D143" s="852" t="s">
        <v>601</v>
      </c>
      <c r="E143" s="836" t="s">
        <v>3494</v>
      </c>
      <c r="F143" s="852" t="s">
        <v>3495</v>
      </c>
      <c r="G143" s="836" t="s">
        <v>3618</v>
      </c>
      <c r="H143" s="836" t="s">
        <v>3619</v>
      </c>
      <c r="I143" s="853">
        <v>8.4700002670288086</v>
      </c>
      <c r="J143" s="853">
        <v>510</v>
      </c>
      <c r="K143" s="854">
        <v>4319.7001037597656</v>
      </c>
    </row>
    <row r="144" spans="1:11" ht="14.45" customHeight="1" x14ac:dyDescent="0.2">
      <c r="A144" s="832" t="s">
        <v>585</v>
      </c>
      <c r="B144" s="833" t="s">
        <v>586</v>
      </c>
      <c r="C144" s="836" t="s">
        <v>600</v>
      </c>
      <c r="D144" s="852" t="s">
        <v>601</v>
      </c>
      <c r="E144" s="836" t="s">
        <v>3494</v>
      </c>
      <c r="F144" s="852" t="s">
        <v>3495</v>
      </c>
      <c r="G144" s="836" t="s">
        <v>3620</v>
      </c>
      <c r="H144" s="836" t="s">
        <v>3621</v>
      </c>
      <c r="I144" s="853">
        <v>1.5549999475479126</v>
      </c>
      <c r="J144" s="853">
        <v>300</v>
      </c>
      <c r="K144" s="854">
        <v>466</v>
      </c>
    </row>
    <row r="145" spans="1:11" ht="14.45" customHeight="1" x14ac:dyDescent="0.2">
      <c r="A145" s="832" t="s">
        <v>585</v>
      </c>
      <c r="B145" s="833" t="s">
        <v>586</v>
      </c>
      <c r="C145" s="836" t="s">
        <v>600</v>
      </c>
      <c r="D145" s="852" t="s">
        <v>601</v>
      </c>
      <c r="E145" s="836" t="s">
        <v>3494</v>
      </c>
      <c r="F145" s="852" t="s">
        <v>3495</v>
      </c>
      <c r="G145" s="836" t="s">
        <v>3622</v>
      </c>
      <c r="H145" s="836" t="s">
        <v>3623</v>
      </c>
      <c r="I145" s="853">
        <v>6.2300000190734863</v>
      </c>
      <c r="J145" s="853">
        <v>50</v>
      </c>
      <c r="K145" s="854">
        <v>311.5</v>
      </c>
    </row>
    <row r="146" spans="1:11" ht="14.45" customHeight="1" x14ac:dyDescent="0.2">
      <c r="A146" s="832" t="s">
        <v>585</v>
      </c>
      <c r="B146" s="833" t="s">
        <v>586</v>
      </c>
      <c r="C146" s="836" t="s">
        <v>600</v>
      </c>
      <c r="D146" s="852" t="s">
        <v>601</v>
      </c>
      <c r="E146" s="836" t="s">
        <v>3494</v>
      </c>
      <c r="F146" s="852" t="s">
        <v>3495</v>
      </c>
      <c r="G146" s="836" t="s">
        <v>3624</v>
      </c>
      <c r="H146" s="836" t="s">
        <v>3625</v>
      </c>
      <c r="I146" s="853">
        <v>1.0883333683013916</v>
      </c>
      <c r="J146" s="853">
        <v>3700</v>
      </c>
      <c r="K146" s="854">
        <v>4027</v>
      </c>
    </row>
    <row r="147" spans="1:11" ht="14.45" customHeight="1" x14ac:dyDescent="0.2">
      <c r="A147" s="832" t="s">
        <v>585</v>
      </c>
      <c r="B147" s="833" t="s">
        <v>586</v>
      </c>
      <c r="C147" s="836" t="s">
        <v>600</v>
      </c>
      <c r="D147" s="852" t="s">
        <v>601</v>
      </c>
      <c r="E147" s="836" t="s">
        <v>3494</v>
      </c>
      <c r="F147" s="852" t="s">
        <v>3495</v>
      </c>
      <c r="G147" s="836" t="s">
        <v>3626</v>
      </c>
      <c r="H147" s="836" t="s">
        <v>3627</v>
      </c>
      <c r="I147" s="853">
        <v>0.47749999165534973</v>
      </c>
      <c r="J147" s="853">
        <v>2300</v>
      </c>
      <c r="K147" s="854">
        <v>1094</v>
      </c>
    </row>
    <row r="148" spans="1:11" ht="14.45" customHeight="1" x14ac:dyDescent="0.2">
      <c r="A148" s="832" t="s">
        <v>585</v>
      </c>
      <c r="B148" s="833" t="s">
        <v>586</v>
      </c>
      <c r="C148" s="836" t="s">
        <v>600</v>
      </c>
      <c r="D148" s="852" t="s">
        <v>601</v>
      </c>
      <c r="E148" s="836" t="s">
        <v>3494</v>
      </c>
      <c r="F148" s="852" t="s">
        <v>3495</v>
      </c>
      <c r="G148" s="836" t="s">
        <v>3628</v>
      </c>
      <c r="H148" s="836" t="s">
        <v>3629</v>
      </c>
      <c r="I148" s="853">
        <v>1.6749999523162842</v>
      </c>
      <c r="J148" s="853">
        <v>2600</v>
      </c>
      <c r="K148" s="854">
        <v>4352</v>
      </c>
    </row>
    <row r="149" spans="1:11" ht="14.45" customHeight="1" x14ac:dyDescent="0.2">
      <c r="A149" s="832" t="s">
        <v>585</v>
      </c>
      <c r="B149" s="833" t="s">
        <v>586</v>
      </c>
      <c r="C149" s="836" t="s">
        <v>600</v>
      </c>
      <c r="D149" s="852" t="s">
        <v>601</v>
      </c>
      <c r="E149" s="836" t="s">
        <v>3494</v>
      </c>
      <c r="F149" s="852" t="s">
        <v>3495</v>
      </c>
      <c r="G149" s="836" t="s">
        <v>3608</v>
      </c>
      <c r="H149" s="836" t="s">
        <v>3630</v>
      </c>
      <c r="I149" s="853">
        <v>7.1599998474121094</v>
      </c>
      <c r="J149" s="853">
        <v>400</v>
      </c>
      <c r="K149" s="854">
        <v>2862.81005859375</v>
      </c>
    </row>
    <row r="150" spans="1:11" ht="14.45" customHeight="1" x14ac:dyDescent="0.2">
      <c r="A150" s="832" t="s">
        <v>585</v>
      </c>
      <c r="B150" s="833" t="s">
        <v>586</v>
      </c>
      <c r="C150" s="836" t="s">
        <v>600</v>
      </c>
      <c r="D150" s="852" t="s">
        <v>601</v>
      </c>
      <c r="E150" s="836" t="s">
        <v>3494</v>
      </c>
      <c r="F150" s="852" t="s">
        <v>3495</v>
      </c>
      <c r="G150" s="836" t="s">
        <v>3631</v>
      </c>
      <c r="H150" s="836" t="s">
        <v>3632</v>
      </c>
      <c r="I150" s="853">
        <v>0.67000001668930054</v>
      </c>
      <c r="J150" s="853">
        <v>400</v>
      </c>
      <c r="K150" s="854">
        <v>268</v>
      </c>
    </row>
    <row r="151" spans="1:11" ht="14.45" customHeight="1" x14ac:dyDescent="0.2">
      <c r="A151" s="832" t="s">
        <v>585</v>
      </c>
      <c r="B151" s="833" t="s">
        <v>586</v>
      </c>
      <c r="C151" s="836" t="s">
        <v>600</v>
      </c>
      <c r="D151" s="852" t="s">
        <v>601</v>
      </c>
      <c r="E151" s="836" t="s">
        <v>3494</v>
      </c>
      <c r="F151" s="852" t="s">
        <v>3495</v>
      </c>
      <c r="G151" s="836" t="s">
        <v>3616</v>
      </c>
      <c r="H151" s="836" t="s">
        <v>3633</v>
      </c>
      <c r="I151" s="853">
        <v>5.2071427617754251</v>
      </c>
      <c r="J151" s="853">
        <v>775</v>
      </c>
      <c r="K151" s="854">
        <v>4037</v>
      </c>
    </row>
    <row r="152" spans="1:11" ht="14.45" customHeight="1" x14ac:dyDescent="0.2">
      <c r="A152" s="832" t="s">
        <v>585</v>
      </c>
      <c r="B152" s="833" t="s">
        <v>586</v>
      </c>
      <c r="C152" s="836" t="s">
        <v>600</v>
      </c>
      <c r="D152" s="852" t="s">
        <v>601</v>
      </c>
      <c r="E152" s="836" t="s">
        <v>3494</v>
      </c>
      <c r="F152" s="852" t="s">
        <v>3495</v>
      </c>
      <c r="G152" s="836" t="s">
        <v>3634</v>
      </c>
      <c r="H152" s="836" t="s">
        <v>3635</v>
      </c>
      <c r="I152" s="853">
        <v>8.8333333333333339</v>
      </c>
      <c r="J152" s="853">
        <v>300</v>
      </c>
      <c r="K152" s="854">
        <v>2650</v>
      </c>
    </row>
    <row r="153" spans="1:11" ht="14.45" customHeight="1" x14ac:dyDescent="0.2">
      <c r="A153" s="832" t="s">
        <v>585</v>
      </c>
      <c r="B153" s="833" t="s">
        <v>586</v>
      </c>
      <c r="C153" s="836" t="s">
        <v>600</v>
      </c>
      <c r="D153" s="852" t="s">
        <v>601</v>
      </c>
      <c r="E153" s="836" t="s">
        <v>3494</v>
      </c>
      <c r="F153" s="852" t="s">
        <v>3495</v>
      </c>
      <c r="G153" s="836" t="s">
        <v>3618</v>
      </c>
      <c r="H153" s="836" t="s">
        <v>3636</v>
      </c>
      <c r="I153" s="853">
        <v>8.4140001296997067</v>
      </c>
      <c r="J153" s="853">
        <v>1440</v>
      </c>
      <c r="K153" s="854">
        <v>12196.80029296875</v>
      </c>
    </row>
    <row r="154" spans="1:11" ht="14.45" customHeight="1" x14ac:dyDescent="0.2">
      <c r="A154" s="832" t="s">
        <v>585</v>
      </c>
      <c r="B154" s="833" t="s">
        <v>586</v>
      </c>
      <c r="C154" s="836" t="s">
        <v>600</v>
      </c>
      <c r="D154" s="852" t="s">
        <v>601</v>
      </c>
      <c r="E154" s="836" t="s">
        <v>3494</v>
      </c>
      <c r="F154" s="852" t="s">
        <v>3495</v>
      </c>
      <c r="G154" s="836" t="s">
        <v>3637</v>
      </c>
      <c r="H154" s="836" t="s">
        <v>3638</v>
      </c>
      <c r="I154" s="853">
        <v>9.434999942779541</v>
      </c>
      <c r="J154" s="853">
        <v>1000</v>
      </c>
      <c r="K154" s="854">
        <v>9435</v>
      </c>
    </row>
    <row r="155" spans="1:11" ht="14.45" customHeight="1" x14ac:dyDescent="0.2">
      <c r="A155" s="832" t="s">
        <v>585</v>
      </c>
      <c r="B155" s="833" t="s">
        <v>586</v>
      </c>
      <c r="C155" s="836" t="s">
        <v>600</v>
      </c>
      <c r="D155" s="852" t="s">
        <v>601</v>
      </c>
      <c r="E155" s="836" t="s">
        <v>3494</v>
      </c>
      <c r="F155" s="852" t="s">
        <v>3495</v>
      </c>
      <c r="G155" s="836" t="s">
        <v>3639</v>
      </c>
      <c r="H155" s="836" t="s">
        <v>3640</v>
      </c>
      <c r="I155" s="853">
        <v>17.909999847412109</v>
      </c>
      <c r="J155" s="853">
        <v>500</v>
      </c>
      <c r="K155" s="854">
        <v>8954</v>
      </c>
    </row>
    <row r="156" spans="1:11" ht="14.45" customHeight="1" x14ac:dyDescent="0.2">
      <c r="A156" s="832" t="s">
        <v>585</v>
      </c>
      <c r="B156" s="833" t="s">
        <v>586</v>
      </c>
      <c r="C156" s="836" t="s">
        <v>600</v>
      </c>
      <c r="D156" s="852" t="s">
        <v>601</v>
      </c>
      <c r="E156" s="836" t="s">
        <v>3494</v>
      </c>
      <c r="F156" s="852" t="s">
        <v>3495</v>
      </c>
      <c r="G156" s="836" t="s">
        <v>3620</v>
      </c>
      <c r="H156" s="836" t="s">
        <v>3641</v>
      </c>
      <c r="I156" s="853">
        <v>1.5499999523162842</v>
      </c>
      <c r="J156" s="853">
        <v>500</v>
      </c>
      <c r="K156" s="854">
        <v>775</v>
      </c>
    </row>
    <row r="157" spans="1:11" ht="14.45" customHeight="1" x14ac:dyDescent="0.2">
      <c r="A157" s="832" t="s">
        <v>585</v>
      </c>
      <c r="B157" s="833" t="s">
        <v>586</v>
      </c>
      <c r="C157" s="836" t="s">
        <v>600</v>
      </c>
      <c r="D157" s="852" t="s">
        <v>601</v>
      </c>
      <c r="E157" s="836" t="s">
        <v>3494</v>
      </c>
      <c r="F157" s="852" t="s">
        <v>3495</v>
      </c>
      <c r="G157" s="836" t="s">
        <v>3642</v>
      </c>
      <c r="H157" s="836" t="s">
        <v>3643</v>
      </c>
      <c r="I157" s="853">
        <v>2.1700000762939453</v>
      </c>
      <c r="J157" s="853">
        <v>200</v>
      </c>
      <c r="K157" s="854">
        <v>434.95999145507813</v>
      </c>
    </row>
    <row r="158" spans="1:11" ht="14.45" customHeight="1" x14ac:dyDescent="0.2">
      <c r="A158" s="832" t="s">
        <v>585</v>
      </c>
      <c r="B158" s="833" t="s">
        <v>586</v>
      </c>
      <c r="C158" s="836" t="s">
        <v>600</v>
      </c>
      <c r="D158" s="852" t="s">
        <v>601</v>
      </c>
      <c r="E158" s="836" t="s">
        <v>3494</v>
      </c>
      <c r="F158" s="852" t="s">
        <v>3495</v>
      </c>
      <c r="G158" s="836" t="s">
        <v>3644</v>
      </c>
      <c r="H158" s="836" t="s">
        <v>3645</v>
      </c>
      <c r="I158" s="853">
        <v>769.55999755859375</v>
      </c>
      <c r="J158" s="853">
        <v>6</v>
      </c>
      <c r="K158" s="854">
        <v>4617.35986328125</v>
      </c>
    </row>
    <row r="159" spans="1:11" ht="14.45" customHeight="1" x14ac:dyDescent="0.2">
      <c r="A159" s="832" t="s">
        <v>585</v>
      </c>
      <c r="B159" s="833" t="s">
        <v>586</v>
      </c>
      <c r="C159" s="836" t="s">
        <v>600</v>
      </c>
      <c r="D159" s="852" t="s">
        <v>601</v>
      </c>
      <c r="E159" s="836" t="s">
        <v>3494</v>
      </c>
      <c r="F159" s="852" t="s">
        <v>3495</v>
      </c>
      <c r="G159" s="836" t="s">
        <v>3646</v>
      </c>
      <c r="H159" s="836" t="s">
        <v>3647</v>
      </c>
      <c r="I159" s="853">
        <v>35.090000152587891</v>
      </c>
      <c r="J159" s="853">
        <v>6</v>
      </c>
      <c r="K159" s="854">
        <v>210.53999328613281</v>
      </c>
    </row>
    <row r="160" spans="1:11" ht="14.45" customHeight="1" x14ac:dyDescent="0.2">
      <c r="A160" s="832" t="s">
        <v>585</v>
      </c>
      <c r="B160" s="833" t="s">
        <v>586</v>
      </c>
      <c r="C160" s="836" t="s">
        <v>600</v>
      </c>
      <c r="D160" s="852" t="s">
        <v>601</v>
      </c>
      <c r="E160" s="836" t="s">
        <v>3494</v>
      </c>
      <c r="F160" s="852" t="s">
        <v>3495</v>
      </c>
      <c r="G160" s="836" t="s">
        <v>3648</v>
      </c>
      <c r="H160" s="836" t="s">
        <v>3649</v>
      </c>
      <c r="I160" s="853">
        <v>1.0249999761581421</v>
      </c>
      <c r="J160" s="853">
        <v>225</v>
      </c>
      <c r="K160" s="854">
        <v>230.25</v>
      </c>
    </row>
    <row r="161" spans="1:11" ht="14.45" customHeight="1" x14ac:dyDescent="0.2">
      <c r="A161" s="832" t="s">
        <v>585</v>
      </c>
      <c r="B161" s="833" t="s">
        <v>586</v>
      </c>
      <c r="C161" s="836" t="s">
        <v>600</v>
      </c>
      <c r="D161" s="852" t="s">
        <v>601</v>
      </c>
      <c r="E161" s="836" t="s">
        <v>3494</v>
      </c>
      <c r="F161" s="852" t="s">
        <v>3495</v>
      </c>
      <c r="G161" s="836" t="s">
        <v>3650</v>
      </c>
      <c r="H161" s="836" t="s">
        <v>3651</v>
      </c>
      <c r="I161" s="853">
        <v>5.809999942779541</v>
      </c>
      <c r="J161" s="853">
        <v>250</v>
      </c>
      <c r="K161" s="854">
        <v>1452.5</v>
      </c>
    </row>
    <row r="162" spans="1:11" ht="14.45" customHeight="1" x14ac:dyDescent="0.2">
      <c r="A162" s="832" t="s">
        <v>585</v>
      </c>
      <c r="B162" s="833" t="s">
        <v>586</v>
      </c>
      <c r="C162" s="836" t="s">
        <v>600</v>
      </c>
      <c r="D162" s="852" t="s">
        <v>601</v>
      </c>
      <c r="E162" s="836" t="s">
        <v>3494</v>
      </c>
      <c r="F162" s="852" t="s">
        <v>3495</v>
      </c>
      <c r="G162" s="836" t="s">
        <v>3652</v>
      </c>
      <c r="H162" s="836" t="s">
        <v>3653</v>
      </c>
      <c r="I162" s="853">
        <v>3.1400001049041748</v>
      </c>
      <c r="J162" s="853">
        <v>100</v>
      </c>
      <c r="K162" s="854">
        <v>314</v>
      </c>
    </row>
    <row r="163" spans="1:11" ht="14.45" customHeight="1" x14ac:dyDescent="0.2">
      <c r="A163" s="832" t="s">
        <v>585</v>
      </c>
      <c r="B163" s="833" t="s">
        <v>586</v>
      </c>
      <c r="C163" s="836" t="s">
        <v>600</v>
      </c>
      <c r="D163" s="852" t="s">
        <v>601</v>
      </c>
      <c r="E163" s="836" t="s">
        <v>3494</v>
      </c>
      <c r="F163" s="852" t="s">
        <v>3495</v>
      </c>
      <c r="G163" s="836" t="s">
        <v>3654</v>
      </c>
      <c r="H163" s="836" t="s">
        <v>3655</v>
      </c>
      <c r="I163" s="853">
        <v>7.5999999046325684</v>
      </c>
      <c r="J163" s="853">
        <v>200</v>
      </c>
      <c r="K163" s="854">
        <v>1519.760009765625</v>
      </c>
    </row>
    <row r="164" spans="1:11" ht="14.45" customHeight="1" x14ac:dyDescent="0.2">
      <c r="A164" s="832" t="s">
        <v>585</v>
      </c>
      <c r="B164" s="833" t="s">
        <v>586</v>
      </c>
      <c r="C164" s="836" t="s">
        <v>600</v>
      </c>
      <c r="D164" s="852" t="s">
        <v>601</v>
      </c>
      <c r="E164" s="836" t="s">
        <v>3494</v>
      </c>
      <c r="F164" s="852" t="s">
        <v>3495</v>
      </c>
      <c r="G164" s="836" t="s">
        <v>3652</v>
      </c>
      <c r="H164" s="836" t="s">
        <v>3656</v>
      </c>
      <c r="I164" s="853">
        <v>3.130000114440918</v>
      </c>
      <c r="J164" s="853">
        <v>800</v>
      </c>
      <c r="K164" s="854">
        <v>2504</v>
      </c>
    </row>
    <row r="165" spans="1:11" ht="14.45" customHeight="1" x14ac:dyDescent="0.2">
      <c r="A165" s="832" t="s">
        <v>585</v>
      </c>
      <c r="B165" s="833" t="s">
        <v>586</v>
      </c>
      <c r="C165" s="836" t="s">
        <v>600</v>
      </c>
      <c r="D165" s="852" t="s">
        <v>601</v>
      </c>
      <c r="E165" s="836" t="s">
        <v>3494</v>
      </c>
      <c r="F165" s="852" t="s">
        <v>3495</v>
      </c>
      <c r="G165" s="836" t="s">
        <v>3657</v>
      </c>
      <c r="H165" s="836" t="s">
        <v>3658</v>
      </c>
      <c r="I165" s="853">
        <v>49.970001220703125</v>
      </c>
      <c r="J165" s="853">
        <v>10</v>
      </c>
      <c r="K165" s="854">
        <v>499.70001220703125</v>
      </c>
    </row>
    <row r="166" spans="1:11" ht="14.45" customHeight="1" x14ac:dyDescent="0.2">
      <c r="A166" s="832" t="s">
        <v>585</v>
      </c>
      <c r="B166" s="833" t="s">
        <v>586</v>
      </c>
      <c r="C166" s="836" t="s">
        <v>600</v>
      </c>
      <c r="D166" s="852" t="s">
        <v>601</v>
      </c>
      <c r="E166" s="836" t="s">
        <v>3494</v>
      </c>
      <c r="F166" s="852" t="s">
        <v>3495</v>
      </c>
      <c r="G166" s="836" t="s">
        <v>3659</v>
      </c>
      <c r="H166" s="836" t="s">
        <v>3660</v>
      </c>
      <c r="I166" s="853">
        <v>0.4699999988079071</v>
      </c>
      <c r="J166" s="853">
        <v>1000</v>
      </c>
      <c r="K166" s="854">
        <v>470</v>
      </c>
    </row>
    <row r="167" spans="1:11" ht="14.45" customHeight="1" x14ac:dyDescent="0.2">
      <c r="A167" s="832" t="s">
        <v>585</v>
      </c>
      <c r="B167" s="833" t="s">
        <v>586</v>
      </c>
      <c r="C167" s="836" t="s">
        <v>600</v>
      </c>
      <c r="D167" s="852" t="s">
        <v>601</v>
      </c>
      <c r="E167" s="836" t="s">
        <v>3494</v>
      </c>
      <c r="F167" s="852" t="s">
        <v>3495</v>
      </c>
      <c r="G167" s="836" t="s">
        <v>3659</v>
      </c>
      <c r="H167" s="836" t="s">
        <v>3661</v>
      </c>
      <c r="I167" s="853">
        <v>0.47124999761581421</v>
      </c>
      <c r="J167" s="853">
        <v>4800</v>
      </c>
      <c r="K167" s="854">
        <v>2266</v>
      </c>
    </row>
    <row r="168" spans="1:11" ht="14.45" customHeight="1" x14ac:dyDescent="0.2">
      <c r="A168" s="832" t="s">
        <v>585</v>
      </c>
      <c r="B168" s="833" t="s">
        <v>586</v>
      </c>
      <c r="C168" s="836" t="s">
        <v>600</v>
      </c>
      <c r="D168" s="852" t="s">
        <v>601</v>
      </c>
      <c r="E168" s="836" t="s">
        <v>3494</v>
      </c>
      <c r="F168" s="852" t="s">
        <v>3495</v>
      </c>
      <c r="G168" s="836" t="s">
        <v>3662</v>
      </c>
      <c r="H168" s="836" t="s">
        <v>3663</v>
      </c>
      <c r="I168" s="853">
        <v>3.7599999904632568</v>
      </c>
      <c r="J168" s="853">
        <v>100</v>
      </c>
      <c r="K168" s="854">
        <v>376</v>
      </c>
    </row>
    <row r="169" spans="1:11" ht="14.45" customHeight="1" x14ac:dyDescent="0.2">
      <c r="A169" s="832" t="s">
        <v>585</v>
      </c>
      <c r="B169" s="833" t="s">
        <v>586</v>
      </c>
      <c r="C169" s="836" t="s">
        <v>600</v>
      </c>
      <c r="D169" s="852" t="s">
        <v>601</v>
      </c>
      <c r="E169" s="836" t="s">
        <v>3494</v>
      </c>
      <c r="F169" s="852" t="s">
        <v>3495</v>
      </c>
      <c r="G169" s="836" t="s">
        <v>3664</v>
      </c>
      <c r="H169" s="836" t="s">
        <v>3665</v>
      </c>
      <c r="I169" s="853">
        <v>1.9850000143051147</v>
      </c>
      <c r="J169" s="853">
        <v>2100</v>
      </c>
      <c r="K169" s="854">
        <v>4170</v>
      </c>
    </row>
    <row r="170" spans="1:11" ht="14.45" customHeight="1" x14ac:dyDescent="0.2">
      <c r="A170" s="832" t="s">
        <v>585</v>
      </c>
      <c r="B170" s="833" t="s">
        <v>586</v>
      </c>
      <c r="C170" s="836" t="s">
        <v>600</v>
      </c>
      <c r="D170" s="852" t="s">
        <v>601</v>
      </c>
      <c r="E170" s="836" t="s">
        <v>3494</v>
      </c>
      <c r="F170" s="852" t="s">
        <v>3495</v>
      </c>
      <c r="G170" s="836" t="s">
        <v>3664</v>
      </c>
      <c r="H170" s="836" t="s">
        <v>3666</v>
      </c>
      <c r="I170" s="853">
        <v>1.9850000143051147</v>
      </c>
      <c r="J170" s="853">
        <v>500</v>
      </c>
      <c r="K170" s="854">
        <v>992</v>
      </c>
    </row>
    <row r="171" spans="1:11" ht="14.45" customHeight="1" x14ac:dyDescent="0.2">
      <c r="A171" s="832" t="s">
        <v>585</v>
      </c>
      <c r="B171" s="833" t="s">
        <v>586</v>
      </c>
      <c r="C171" s="836" t="s">
        <v>600</v>
      </c>
      <c r="D171" s="852" t="s">
        <v>601</v>
      </c>
      <c r="E171" s="836" t="s">
        <v>3494</v>
      </c>
      <c r="F171" s="852" t="s">
        <v>3495</v>
      </c>
      <c r="G171" s="836" t="s">
        <v>3667</v>
      </c>
      <c r="H171" s="836" t="s">
        <v>3668</v>
      </c>
      <c r="I171" s="853">
        <v>2.0399999618530273</v>
      </c>
      <c r="J171" s="853">
        <v>300</v>
      </c>
      <c r="K171" s="854">
        <v>612</v>
      </c>
    </row>
    <row r="172" spans="1:11" ht="14.45" customHeight="1" x14ac:dyDescent="0.2">
      <c r="A172" s="832" t="s">
        <v>585</v>
      </c>
      <c r="B172" s="833" t="s">
        <v>586</v>
      </c>
      <c r="C172" s="836" t="s">
        <v>600</v>
      </c>
      <c r="D172" s="852" t="s">
        <v>601</v>
      </c>
      <c r="E172" s="836" t="s">
        <v>3494</v>
      </c>
      <c r="F172" s="852" t="s">
        <v>3495</v>
      </c>
      <c r="G172" s="836" t="s">
        <v>3669</v>
      </c>
      <c r="H172" s="836" t="s">
        <v>3670</v>
      </c>
      <c r="I172" s="853">
        <v>3.0699999332427979</v>
      </c>
      <c r="J172" s="853">
        <v>300</v>
      </c>
      <c r="K172" s="854">
        <v>921</v>
      </c>
    </row>
    <row r="173" spans="1:11" ht="14.45" customHeight="1" x14ac:dyDescent="0.2">
      <c r="A173" s="832" t="s">
        <v>585</v>
      </c>
      <c r="B173" s="833" t="s">
        <v>586</v>
      </c>
      <c r="C173" s="836" t="s">
        <v>600</v>
      </c>
      <c r="D173" s="852" t="s">
        <v>601</v>
      </c>
      <c r="E173" s="836" t="s">
        <v>3494</v>
      </c>
      <c r="F173" s="852" t="s">
        <v>3495</v>
      </c>
      <c r="G173" s="836" t="s">
        <v>3671</v>
      </c>
      <c r="H173" s="836" t="s">
        <v>3672</v>
      </c>
      <c r="I173" s="853">
        <v>3.0899999141693115</v>
      </c>
      <c r="J173" s="853">
        <v>200</v>
      </c>
      <c r="K173" s="854">
        <v>618</v>
      </c>
    </row>
    <row r="174" spans="1:11" ht="14.45" customHeight="1" x14ac:dyDescent="0.2">
      <c r="A174" s="832" t="s">
        <v>585</v>
      </c>
      <c r="B174" s="833" t="s">
        <v>586</v>
      </c>
      <c r="C174" s="836" t="s">
        <v>600</v>
      </c>
      <c r="D174" s="852" t="s">
        <v>601</v>
      </c>
      <c r="E174" s="836" t="s">
        <v>3494</v>
      </c>
      <c r="F174" s="852" t="s">
        <v>3495</v>
      </c>
      <c r="G174" s="836" t="s">
        <v>3669</v>
      </c>
      <c r="H174" s="836" t="s">
        <v>3673</v>
      </c>
      <c r="I174" s="853">
        <v>3.0724999308586121</v>
      </c>
      <c r="J174" s="853">
        <v>1000</v>
      </c>
      <c r="K174" s="854">
        <v>3074</v>
      </c>
    </row>
    <row r="175" spans="1:11" ht="14.45" customHeight="1" x14ac:dyDescent="0.2">
      <c r="A175" s="832" t="s">
        <v>585</v>
      </c>
      <c r="B175" s="833" t="s">
        <v>586</v>
      </c>
      <c r="C175" s="836" t="s">
        <v>600</v>
      </c>
      <c r="D175" s="852" t="s">
        <v>601</v>
      </c>
      <c r="E175" s="836" t="s">
        <v>3494</v>
      </c>
      <c r="F175" s="852" t="s">
        <v>3495</v>
      </c>
      <c r="G175" s="836" t="s">
        <v>3674</v>
      </c>
      <c r="H175" s="836" t="s">
        <v>3675</v>
      </c>
      <c r="I175" s="853">
        <v>1.9199999570846558</v>
      </c>
      <c r="J175" s="853">
        <v>350</v>
      </c>
      <c r="K175" s="854">
        <v>672</v>
      </c>
    </row>
    <row r="176" spans="1:11" ht="14.45" customHeight="1" x14ac:dyDescent="0.2">
      <c r="A176" s="832" t="s">
        <v>585</v>
      </c>
      <c r="B176" s="833" t="s">
        <v>586</v>
      </c>
      <c r="C176" s="836" t="s">
        <v>600</v>
      </c>
      <c r="D176" s="852" t="s">
        <v>601</v>
      </c>
      <c r="E176" s="836" t="s">
        <v>3494</v>
      </c>
      <c r="F176" s="852" t="s">
        <v>3495</v>
      </c>
      <c r="G176" s="836" t="s">
        <v>3676</v>
      </c>
      <c r="H176" s="836" t="s">
        <v>3677</v>
      </c>
      <c r="I176" s="853">
        <v>2.1666667461395264</v>
      </c>
      <c r="J176" s="853">
        <v>950</v>
      </c>
      <c r="K176" s="854">
        <v>2058.2400054931641</v>
      </c>
    </row>
    <row r="177" spans="1:11" ht="14.45" customHeight="1" x14ac:dyDescent="0.2">
      <c r="A177" s="832" t="s">
        <v>585</v>
      </c>
      <c r="B177" s="833" t="s">
        <v>586</v>
      </c>
      <c r="C177" s="836" t="s">
        <v>600</v>
      </c>
      <c r="D177" s="852" t="s">
        <v>601</v>
      </c>
      <c r="E177" s="836" t="s">
        <v>3494</v>
      </c>
      <c r="F177" s="852" t="s">
        <v>3495</v>
      </c>
      <c r="G177" s="836" t="s">
        <v>3676</v>
      </c>
      <c r="H177" s="836" t="s">
        <v>3678</v>
      </c>
      <c r="I177" s="853">
        <v>2.1600000858306885</v>
      </c>
      <c r="J177" s="853">
        <v>200</v>
      </c>
      <c r="K177" s="854">
        <v>432</v>
      </c>
    </row>
    <row r="178" spans="1:11" ht="14.45" customHeight="1" x14ac:dyDescent="0.2">
      <c r="A178" s="832" t="s">
        <v>585</v>
      </c>
      <c r="B178" s="833" t="s">
        <v>586</v>
      </c>
      <c r="C178" s="836" t="s">
        <v>600</v>
      </c>
      <c r="D178" s="852" t="s">
        <v>601</v>
      </c>
      <c r="E178" s="836" t="s">
        <v>3494</v>
      </c>
      <c r="F178" s="852" t="s">
        <v>3495</v>
      </c>
      <c r="G178" s="836" t="s">
        <v>3679</v>
      </c>
      <c r="H178" s="836" t="s">
        <v>3680</v>
      </c>
      <c r="I178" s="853">
        <v>21.239999771118164</v>
      </c>
      <c r="J178" s="853">
        <v>50</v>
      </c>
      <c r="K178" s="854">
        <v>1062</v>
      </c>
    </row>
    <row r="179" spans="1:11" ht="14.45" customHeight="1" x14ac:dyDescent="0.2">
      <c r="A179" s="832" t="s">
        <v>585</v>
      </c>
      <c r="B179" s="833" t="s">
        <v>586</v>
      </c>
      <c r="C179" s="836" t="s">
        <v>600</v>
      </c>
      <c r="D179" s="852" t="s">
        <v>601</v>
      </c>
      <c r="E179" s="836" t="s">
        <v>3494</v>
      </c>
      <c r="F179" s="852" t="s">
        <v>3495</v>
      </c>
      <c r="G179" s="836" t="s">
        <v>3679</v>
      </c>
      <c r="H179" s="836" t="s">
        <v>3681</v>
      </c>
      <c r="I179" s="853">
        <v>21.229999542236328</v>
      </c>
      <c r="J179" s="853">
        <v>100</v>
      </c>
      <c r="K179" s="854">
        <v>2123</v>
      </c>
    </row>
    <row r="180" spans="1:11" ht="14.45" customHeight="1" x14ac:dyDescent="0.2">
      <c r="A180" s="832" t="s">
        <v>585</v>
      </c>
      <c r="B180" s="833" t="s">
        <v>586</v>
      </c>
      <c r="C180" s="836" t="s">
        <v>600</v>
      </c>
      <c r="D180" s="852" t="s">
        <v>601</v>
      </c>
      <c r="E180" s="836" t="s">
        <v>3494</v>
      </c>
      <c r="F180" s="852" t="s">
        <v>3495</v>
      </c>
      <c r="G180" s="836" t="s">
        <v>3682</v>
      </c>
      <c r="H180" s="836" t="s">
        <v>3683</v>
      </c>
      <c r="I180" s="853">
        <v>2.5149999856948853</v>
      </c>
      <c r="J180" s="853">
        <v>500</v>
      </c>
      <c r="K180" s="854">
        <v>1259</v>
      </c>
    </row>
    <row r="181" spans="1:11" ht="14.45" customHeight="1" x14ac:dyDescent="0.2">
      <c r="A181" s="832" t="s">
        <v>585</v>
      </c>
      <c r="B181" s="833" t="s">
        <v>586</v>
      </c>
      <c r="C181" s="836" t="s">
        <v>600</v>
      </c>
      <c r="D181" s="852" t="s">
        <v>601</v>
      </c>
      <c r="E181" s="836" t="s">
        <v>3494</v>
      </c>
      <c r="F181" s="852" t="s">
        <v>3495</v>
      </c>
      <c r="G181" s="836" t="s">
        <v>3684</v>
      </c>
      <c r="H181" s="836" t="s">
        <v>3685</v>
      </c>
      <c r="I181" s="853">
        <v>21.239999771118164</v>
      </c>
      <c r="J181" s="853">
        <v>50</v>
      </c>
      <c r="K181" s="854">
        <v>1062</v>
      </c>
    </row>
    <row r="182" spans="1:11" ht="14.45" customHeight="1" x14ac:dyDescent="0.2">
      <c r="A182" s="832" t="s">
        <v>585</v>
      </c>
      <c r="B182" s="833" t="s">
        <v>586</v>
      </c>
      <c r="C182" s="836" t="s">
        <v>600</v>
      </c>
      <c r="D182" s="852" t="s">
        <v>601</v>
      </c>
      <c r="E182" s="836" t="s">
        <v>3686</v>
      </c>
      <c r="F182" s="852" t="s">
        <v>3687</v>
      </c>
      <c r="G182" s="836" t="s">
        <v>3688</v>
      </c>
      <c r="H182" s="836" t="s">
        <v>3689</v>
      </c>
      <c r="I182" s="853">
        <v>150</v>
      </c>
      <c r="J182" s="853">
        <v>20</v>
      </c>
      <c r="K182" s="854">
        <v>3000.070068359375</v>
      </c>
    </row>
    <row r="183" spans="1:11" ht="14.45" customHeight="1" x14ac:dyDescent="0.2">
      <c r="A183" s="832" t="s">
        <v>585</v>
      </c>
      <c r="B183" s="833" t="s">
        <v>586</v>
      </c>
      <c r="C183" s="836" t="s">
        <v>600</v>
      </c>
      <c r="D183" s="852" t="s">
        <v>601</v>
      </c>
      <c r="E183" s="836" t="s">
        <v>3686</v>
      </c>
      <c r="F183" s="852" t="s">
        <v>3687</v>
      </c>
      <c r="G183" s="836" t="s">
        <v>3690</v>
      </c>
      <c r="H183" s="836" t="s">
        <v>3691</v>
      </c>
      <c r="I183" s="853">
        <v>10.159999847412109</v>
      </c>
      <c r="J183" s="853">
        <v>300</v>
      </c>
      <c r="K183" s="854">
        <v>3048</v>
      </c>
    </row>
    <row r="184" spans="1:11" ht="14.45" customHeight="1" x14ac:dyDescent="0.2">
      <c r="A184" s="832" t="s">
        <v>585</v>
      </c>
      <c r="B184" s="833" t="s">
        <v>586</v>
      </c>
      <c r="C184" s="836" t="s">
        <v>600</v>
      </c>
      <c r="D184" s="852" t="s">
        <v>601</v>
      </c>
      <c r="E184" s="836" t="s">
        <v>3686</v>
      </c>
      <c r="F184" s="852" t="s">
        <v>3687</v>
      </c>
      <c r="G184" s="836" t="s">
        <v>3690</v>
      </c>
      <c r="H184" s="836" t="s">
        <v>3692</v>
      </c>
      <c r="I184" s="853">
        <v>10.163333257039389</v>
      </c>
      <c r="J184" s="853">
        <v>900</v>
      </c>
      <c r="K184" s="854">
        <v>9146</v>
      </c>
    </row>
    <row r="185" spans="1:11" ht="14.45" customHeight="1" x14ac:dyDescent="0.2">
      <c r="A185" s="832" t="s">
        <v>585</v>
      </c>
      <c r="B185" s="833" t="s">
        <v>586</v>
      </c>
      <c r="C185" s="836" t="s">
        <v>600</v>
      </c>
      <c r="D185" s="852" t="s">
        <v>601</v>
      </c>
      <c r="E185" s="836" t="s">
        <v>3686</v>
      </c>
      <c r="F185" s="852" t="s">
        <v>3687</v>
      </c>
      <c r="G185" s="836" t="s">
        <v>3693</v>
      </c>
      <c r="H185" s="836" t="s">
        <v>3694</v>
      </c>
      <c r="I185" s="853">
        <v>16.819999694824219</v>
      </c>
      <c r="J185" s="853">
        <v>60</v>
      </c>
      <c r="K185" s="854">
        <v>1009.2000122070313</v>
      </c>
    </row>
    <row r="186" spans="1:11" ht="14.45" customHeight="1" x14ac:dyDescent="0.2">
      <c r="A186" s="832" t="s">
        <v>585</v>
      </c>
      <c r="B186" s="833" t="s">
        <v>586</v>
      </c>
      <c r="C186" s="836" t="s">
        <v>600</v>
      </c>
      <c r="D186" s="852" t="s">
        <v>601</v>
      </c>
      <c r="E186" s="836" t="s">
        <v>3686</v>
      </c>
      <c r="F186" s="852" t="s">
        <v>3687</v>
      </c>
      <c r="G186" s="836" t="s">
        <v>3693</v>
      </c>
      <c r="H186" s="836" t="s">
        <v>3695</v>
      </c>
      <c r="I186" s="853">
        <v>16.819999694824219</v>
      </c>
      <c r="J186" s="853">
        <v>70</v>
      </c>
      <c r="K186" s="854">
        <v>1177.3999938964844</v>
      </c>
    </row>
    <row r="187" spans="1:11" ht="14.45" customHeight="1" x14ac:dyDescent="0.2">
      <c r="A187" s="832" t="s">
        <v>585</v>
      </c>
      <c r="B187" s="833" t="s">
        <v>586</v>
      </c>
      <c r="C187" s="836" t="s">
        <v>600</v>
      </c>
      <c r="D187" s="852" t="s">
        <v>601</v>
      </c>
      <c r="E187" s="836" t="s">
        <v>3696</v>
      </c>
      <c r="F187" s="852" t="s">
        <v>3697</v>
      </c>
      <c r="G187" s="836" t="s">
        <v>3698</v>
      </c>
      <c r="H187" s="836" t="s">
        <v>3699</v>
      </c>
      <c r="I187" s="853">
        <v>0.30000001192092896</v>
      </c>
      <c r="J187" s="853">
        <v>1000</v>
      </c>
      <c r="K187" s="854">
        <v>300</v>
      </c>
    </row>
    <row r="188" spans="1:11" ht="14.45" customHeight="1" x14ac:dyDescent="0.2">
      <c r="A188" s="832" t="s">
        <v>585</v>
      </c>
      <c r="B188" s="833" t="s">
        <v>586</v>
      </c>
      <c r="C188" s="836" t="s">
        <v>600</v>
      </c>
      <c r="D188" s="852" t="s">
        <v>601</v>
      </c>
      <c r="E188" s="836" t="s">
        <v>3696</v>
      </c>
      <c r="F188" s="852" t="s">
        <v>3697</v>
      </c>
      <c r="G188" s="836" t="s">
        <v>3700</v>
      </c>
      <c r="H188" s="836" t="s">
        <v>3701</v>
      </c>
      <c r="I188" s="853">
        <v>0.30000001192092896</v>
      </c>
      <c r="J188" s="853">
        <v>400</v>
      </c>
      <c r="K188" s="854">
        <v>120</v>
      </c>
    </row>
    <row r="189" spans="1:11" ht="14.45" customHeight="1" x14ac:dyDescent="0.2">
      <c r="A189" s="832" t="s">
        <v>585</v>
      </c>
      <c r="B189" s="833" t="s">
        <v>586</v>
      </c>
      <c r="C189" s="836" t="s">
        <v>600</v>
      </c>
      <c r="D189" s="852" t="s">
        <v>601</v>
      </c>
      <c r="E189" s="836" t="s">
        <v>3696</v>
      </c>
      <c r="F189" s="852" t="s">
        <v>3697</v>
      </c>
      <c r="G189" s="836" t="s">
        <v>3702</v>
      </c>
      <c r="H189" s="836" t="s">
        <v>3703</v>
      </c>
      <c r="I189" s="853">
        <v>0.55000001192092896</v>
      </c>
      <c r="J189" s="853">
        <v>600</v>
      </c>
      <c r="K189" s="854">
        <v>330</v>
      </c>
    </row>
    <row r="190" spans="1:11" ht="14.45" customHeight="1" x14ac:dyDescent="0.2">
      <c r="A190" s="832" t="s">
        <v>585</v>
      </c>
      <c r="B190" s="833" t="s">
        <v>586</v>
      </c>
      <c r="C190" s="836" t="s">
        <v>600</v>
      </c>
      <c r="D190" s="852" t="s">
        <v>601</v>
      </c>
      <c r="E190" s="836" t="s">
        <v>3696</v>
      </c>
      <c r="F190" s="852" t="s">
        <v>3697</v>
      </c>
      <c r="G190" s="836" t="s">
        <v>3698</v>
      </c>
      <c r="H190" s="836" t="s">
        <v>3704</v>
      </c>
      <c r="I190" s="853">
        <v>0.30750000476837158</v>
      </c>
      <c r="J190" s="853">
        <v>2400</v>
      </c>
      <c r="K190" s="854">
        <v>738</v>
      </c>
    </row>
    <row r="191" spans="1:11" ht="14.45" customHeight="1" x14ac:dyDescent="0.2">
      <c r="A191" s="832" t="s">
        <v>585</v>
      </c>
      <c r="B191" s="833" t="s">
        <v>586</v>
      </c>
      <c r="C191" s="836" t="s">
        <v>600</v>
      </c>
      <c r="D191" s="852" t="s">
        <v>601</v>
      </c>
      <c r="E191" s="836" t="s">
        <v>3696</v>
      </c>
      <c r="F191" s="852" t="s">
        <v>3697</v>
      </c>
      <c r="G191" s="836" t="s">
        <v>3700</v>
      </c>
      <c r="H191" s="836" t="s">
        <v>3705</v>
      </c>
      <c r="I191" s="853">
        <v>0.30000001192092896</v>
      </c>
      <c r="J191" s="853">
        <v>1800</v>
      </c>
      <c r="K191" s="854">
        <v>540</v>
      </c>
    </row>
    <row r="192" spans="1:11" ht="14.45" customHeight="1" x14ac:dyDescent="0.2">
      <c r="A192" s="832" t="s">
        <v>585</v>
      </c>
      <c r="B192" s="833" t="s">
        <v>586</v>
      </c>
      <c r="C192" s="836" t="s">
        <v>600</v>
      </c>
      <c r="D192" s="852" t="s">
        <v>601</v>
      </c>
      <c r="E192" s="836" t="s">
        <v>3696</v>
      </c>
      <c r="F192" s="852" t="s">
        <v>3697</v>
      </c>
      <c r="G192" s="836" t="s">
        <v>3706</v>
      </c>
      <c r="H192" s="836" t="s">
        <v>3707</v>
      </c>
      <c r="I192" s="853">
        <v>0.30000001192092896</v>
      </c>
      <c r="J192" s="853">
        <v>400</v>
      </c>
      <c r="K192" s="854">
        <v>120</v>
      </c>
    </row>
    <row r="193" spans="1:11" ht="14.45" customHeight="1" x14ac:dyDescent="0.2">
      <c r="A193" s="832" t="s">
        <v>585</v>
      </c>
      <c r="B193" s="833" t="s">
        <v>586</v>
      </c>
      <c r="C193" s="836" t="s">
        <v>600</v>
      </c>
      <c r="D193" s="852" t="s">
        <v>601</v>
      </c>
      <c r="E193" s="836" t="s">
        <v>3696</v>
      </c>
      <c r="F193" s="852" t="s">
        <v>3697</v>
      </c>
      <c r="G193" s="836" t="s">
        <v>3708</v>
      </c>
      <c r="H193" s="836" t="s">
        <v>3709</v>
      </c>
      <c r="I193" s="853">
        <v>0.31000000238418579</v>
      </c>
      <c r="J193" s="853">
        <v>400</v>
      </c>
      <c r="K193" s="854">
        <v>124</v>
      </c>
    </row>
    <row r="194" spans="1:11" ht="14.45" customHeight="1" x14ac:dyDescent="0.2">
      <c r="A194" s="832" t="s">
        <v>585</v>
      </c>
      <c r="B194" s="833" t="s">
        <v>586</v>
      </c>
      <c r="C194" s="836" t="s">
        <v>600</v>
      </c>
      <c r="D194" s="852" t="s">
        <v>601</v>
      </c>
      <c r="E194" s="836" t="s">
        <v>3696</v>
      </c>
      <c r="F194" s="852" t="s">
        <v>3697</v>
      </c>
      <c r="G194" s="836" t="s">
        <v>3710</v>
      </c>
      <c r="H194" s="836" t="s">
        <v>3711</v>
      </c>
      <c r="I194" s="853">
        <v>0.68000000715255737</v>
      </c>
      <c r="J194" s="853">
        <v>100</v>
      </c>
      <c r="K194" s="854">
        <v>68</v>
      </c>
    </row>
    <row r="195" spans="1:11" ht="14.45" customHeight="1" x14ac:dyDescent="0.2">
      <c r="A195" s="832" t="s">
        <v>585</v>
      </c>
      <c r="B195" s="833" t="s">
        <v>586</v>
      </c>
      <c r="C195" s="836" t="s">
        <v>600</v>
      </c>
      <c r="D195" s="852" t="s">
        <v>601</v>
      </c>
      <c r="E195" s="836" t="s">
        <v>3696</v>
      </c>
      <c r="F195" s="852" t="s">
        <v>3697</v>
      </c>
      <c r="G195" s="836" t="s">
        <v>3702</v>
      </c>
      <c r="H195" s="836" t="s">
        <v>3712</v>
      </c>
      <c r="I195" s="853">
        <v>0.54428573165621075</v>
      </c>
      <c r="J195" s="853">
        <v>4900</v>
      </c>
      <c r="K195" s="854">
        <v>2668</v>
      </c>
    </row>
    <row r="196" spans="1:11" ht="14.45" customHeight="1" x14ac:dyDescent="0.2">
      <c r="A196" s="832" t="s">
        <v>585</v>
      </c>
      <c r="B196" s="833" t="s">
        <v>586</v>
      </c>
      <c r="C196" s="836" t="s">
        <v>600</v>
      </c>
      <c r="D196" s="852" t="s">
        <v>601</v>
      </c>
      <c r="E196" s="836" t="s">
        <v>3696</v>
      </c>
      <c r="F196" s="852" t="s">
        <v>3697</v>
      </c>
      <c r="G196" s="836" t="s">
        <v>3713</v>
      </c>
      <c r="H196" s="836" t="s">
        <v>3714</v>
      </c>
      <c r="I196" s="853">
        <v>1.9900000095367432</v>
      </c>
      <c r="J196" s="853">
        <v>100</v>
      </c>
      <c r="K196" s="854">
        <v>198.75</v>
      </c>
    </row>
    <row r="197" spans="1:11" ht="14.45" customHeight="1" x14ac:dyDescent="0.2">
      <c r="A197" s="832" t="s">
        <v>585</v>
      </c>
      <c r="B197" s="833" t="s">
        <v>586</v>
      </c>
      <c r="C197" s="836" t="s">
        <v>600</v>
      </c>
      <c r="D197" s="852" t="s">
        <v>601</v>
      </c>
      <c r="E197" s="836" t="s">
        <v>3696</v>
      </c>
      <c r="F197" s="852" t="s">
        <v>3697</v>
      </c>
      <c r="G197" s="836" t="s">
        <v>3715</v>
      </c>
      <c r="H197" s="836" t="s">
        <v>3716</v>
      </c>
      <c r="I197" s="853">
        <v>1.8024999499320984</v>
      </c>
      <c r="J197" s="853">
        <v>1000</v>
      </c>
      <c r="K197" s="854">
        <v>1801</v>
      </c>
    </row>
    <row r="198" spans="1:11" ht="14.45" customHeight="1" x14ac:dyDescent="0.2">
      <c r="A198" s="832" t="s">
        <v>585</v>
      </c>
      <c r="B198" s="833" t="s">
        <v>586</v>
      </c>
      <c r="C198" s="836" t="s">
        <v>600</v>
      </c>
      <c r="D198" s="852" t="s">
        <v>601</v>
      </c>
      <c r="E198" s="836" t="s">
        <v>3696</v>
      </c>
      <c r="F198" s="852" t="s">
        <v>3697</v>
      </c>
      <c r="G198" s="836" t="s">
        <v>3715</v>
      </c>
      <c r="H198" s="836" t="s">
        <v>3717</v>
      </c>
      <c r="I198" s="853">
        <v>1.7999999523162842</v>
      </c>
      <c r="J198" s="853">
        <v>200</v>
      </c>
      <c r="K198" s="854">
        <v>360</v>
      </c>
    </row>
    <row r="199" spans="1:11" ht="14.45" customHeight="1" x14ac:dyDescent="0.2">
      <c r="A199" s="832" t="s">
        <v>585</v>
      </c>
      <c r="B199" s="833" t="s">
        <v>586</v>
      </c>
      <c r="C199" s="836" t="s">
        <v>600</v>
      </c>
      <c r="D199" s="852" t="s">
        <v>601</v>
      </c>
      <c r="E199" s="836" t="s">
        <v>3718</v>
      </c>
      <c r="F199" s="852" t="s">
        <v>3719</v>
      </c>
      <c r="G199" s="836" t="s">
        <v>3720</v>
      </c>
      <c r="H199" s="836" t="s">
        <v>3721</v>
      </c>
      <c r="I199" s="853">
        <v>7.0199999809265137</v>
      </c>
      <c r="J199" s="853">
        <v>100</v>
      </c>
      <c r="K199" s="854">
        <v>702</v>
      </c>
    </row>
    <row r="200" spans="1:11" ht="14.45" customHeight="1" x14ac:dyDescent="0.2">
      <c r="A200" s="832" t="s">
        <v>585</v>
      </c>
      <c r="B200" s="833" t="s">
        <v>586</v>
      </c>
      <c r="C200" s="836" t="s">
        <v>600</v>
      </c>
      <c r="D200" s="852" t="s">
        <v>601</v>
      </c>
      <c r="E200" s="836" t="s">
        <v>3718</v>
      </c>
      <c r="F200" s="852" t="s">
        <v>3719</v>
      </c>
      <c r="G200" s="836" t="s">
        <v>3722</v>
      </c>
      <c r="H200" s="836" t="s">
        <v>3723</v>
      </c>
      <c r="I200" s="853">
        <v>7.0199999809265137</v>
      </c>
      <c r="J200" s="853">
        <v>50</v>
      </c>
      <c r="K200" s="854">
        <v>351</v>
      </c>
    </row>
    <row r="201" spans="1:11" ht="14.45" customHeight="1" x14ac:dyDescent="0.2">
      <c r="A201" s="832" t="s">
        <v>585</v>
      </c>
      <c r="B201" s="833" t="s">
        <v>586</v>
      </c>
      <c r="C201" s="836" t="s">
        <v>600</v>
      </c>
      <c r="D201" s="852" t="s">
        <v>601</v>
      </c>
      <c r="E201" s="836" t="s">
        <v>3718</v>
      </c>
      <c r="F201" s="852" t="s">
        <v>3719</v>
      </c>
      <c r="G201" s="836" t="s">
        <v>3724</v>
      </c>
      <c r="H201" s="836" t="s">
        <v>3725</v>
      </c>
      <c r="I201" s="853">
        <v>0.62999999523162842</v>
      </c>
      <c r="J201" s="853">
        <v>2000</v>
      </c>
      <c r="K201" s="854">
        <v>1260</v>
      </c>
    </row>
    <row r="202" spans="1:11" ht="14.45" customHeight="1" x14ac:dyDescent="0.2">
      <c r="A202" s="832" t="s">
        <v>585</v>
      </c>
      <c r="B202" s="833" t="s">
        <v>586</v>
      </c>
      <c r="C202" s="836" t="s">
        <v>600</v>
      </c>
      <c r="D202" s="852" t="s">
        <v>601</v>
      </c>
      <c r="E202" s="836" t="s">
        <v>3718</v>
      </c>
      <c r="F202" s="852" t="s">
        <v>3719</v>
      </c>
      <c r="G202" s="836" t="s">
        <v>3726</v>
      </c>
      <c r="H202" s="836" t="s">
        <v>3727</v>
      </c>
      <c r="I202" s="853">
        <v>0.62999999523162842</v>
      </c>
      <c r="J202" s="853">
        <v>10000</v>
      </c>
      <c r="K202" s="854">
        <v>6300</v>
      </c>
    </row>
    <row r="203" spans="1:11" ht="14.45" customHeight="1" x14ac:dyDescent="0.2">
      <c r="A203" s="832" t="s">
        <v>585</v>
      </c>
      <c r="B203" s="833" t="s">
        <v>586</v>
      </c>
      <c r="C203" s="836" t="s">
        <v>600</v>
      </c>
      <c r="D203" s="852" t="s">
        <v>601</v>
      </c>
      <c r="E203" s="836" t="s">
        <v>3718</v>
      </c>
      <c r="F203" s="852" t="s">
        <v>3719</v>
      </c>
      <c r="G203" s="836" t="s">
        <v>3724</v>
      </c>
      <c r="H203" s="836" t="s">
        <v>3728</v>
      </c>
      <c r="I203" s="853">
        <v>0.62833333015441895</v>
      </c>
      <c r="J203" s="853">
        <v>11000</v>
      </c>
      <c r="K203" s="854">
        <v>6910</v>
      </c>
    </row>
    <row r="204" spans="1:11" ht="14.45" customHeight="1" x14ac:dyDescent="0.2">
      <c r="A204" s="832" t="s">
        <v>585</v>
      </c>
      <c r="B204" s="833" t="s">
        <v>586</v>
      </c>
      <c r="C204" s="836" t="s">
        <v>600</v>
      </c>
      <c r="D204" s="852" t="s">
        <v>601</v>
      </c>
      <c r="E204" s="836" t="s">
        <v>3718</v>
      </c>
      <c r="F204" s="852" t="s">
        <v>3719</v>
      </c>
      <c r="G204" s="836" t="s">
        <v>3726</v>
      </c>
      <c r="H204" s="836" t="s">
        <v>3729</v>
      </c>
      <c r="I204" s="853">
        <v>0.62999999523162842</v>
      </c>
      <c r="J204" s="853">
        <v>22000</v>
      </c>
      <c r="K204" s="854">
        <v>13860</v>
      </c>
    </row>
    <row r="205" spans="1:11" ht="14.45" customHeight="1" x14ac:dyDescent="0.2">
      <c r="A205" s="832" t="s">
        <v>585</v>
      </c>
      <c r="B205" s="833" t="s">
        <v>586</v>
      </c>
      <c r="C205" s="836" t="s">
        <v>600</v>
      </c>
      <c r="D205" s="852" t="s">
        <v>601</v>
      </c>
      <c r="E205" s="836" t="s">
        <v>3718</v>
      </c>
      <c r="F205" s="852" t="s">
        <v>3719</v>
      </c>
      <c r="G205" s="836" t="s">
        <v>3730</v>
      </c>
      <c r="H205" s="836" t="s">
        <v>3731</v>
      </c>
      <c r="I205" s="853">
        <v>0.62999999523162842</v>
      </c>
      <c r="J205" s="853">
        <v>9000</v>
      </c>
      <c r="K205" s="854">
        <v>5670</v>
      </c>
    </row>
    <row r="206" spans="1:11" ht="14.45" customHeight="1" x14ac:dyDescent="0.2">
      <c r="A206" s="832" t="s">
        <v>585</v>
      </c>
      <c r="B206" s="833" t="s">
        <v>586</v>
      </c>
      <c r="C206" s="836" t="s">
        <v>600</v>
      </c>
      <c r="D206" s="852" t="s">
        <v>601</v>
      </c>
      <c r="E206" s="836" t="s">
        <v>3732</v>
      </c>
      <c r="F206" s="852" t="s">
        <v>3733</v>
      </c>
      <c r="G206" s="836" t="s">
        <v>3734</v>
      </c>
      <c r="H206" s="836" t="s">
        <v>3735</v>
      </c>
      <c r="I206" s="853">
        <v>289.83999633789063</v>
      </c>
      <c r="J206" s="853">
        <v>10</v>
      </c>
      <c r="K206" s="854">
        <v>2898.429931640625</v>
      </c>
    </row>
    <row r="207" spans="1:11" ht="14.45" customHeight="1" x14ac:dyDescent="0.2">
      <c r="A207" s="832" t="s">
        <v>585</v>
      </c>
      <c r="B207" s="833" t="s">
        <v>586</v>
      </c>
      <c r="C207" s="836" t="s">
        <v>600</v>
      </c>
      <c r="D207" s="852" t="s">
        <v>601</v>
      </c>
      <c r="E207" s="836" t="s">
        <v>3736</v>
      </c>
      <c r="F207" s="852" t="s">
        <v>3737</v>
      </c>
      <c r="G207" s="836" t="s">
        <v>3738</v>
      </c>
      <c r="H207" s="836" t="s">
        <v>3739</v>
      </c>
      <c r="I207" s="853">
        <v>23.479999542236328</v>
      </c>
      <c r="J207" s="853">
        <v>30</v>
      </c>
      <c r="K207" s="854">
        <v>704.4000244140625</v>
      </c>
    </row>
    <row r="208" spans="1:11" ht="14.45" customHeight="1" x14ac:dyDescent="0.2">
      <c r="A208" s="832" t="s">
        <v>585</v>
      </c>
      <c r="B208" s="833" t="s">
        <v>586</v>
      </c>
      <c r="C208" s="836" t="s">
        <v>600</v>
      </c>
      <c r="D208" s="852" t="s">
        <v>601</v>
      </c>
      <c r="E208" s="836" t="s">
        <v>3736</v>
      </c>
      <c r="F208" s="852" t="s">
        <v>3737</v>
      </c>
      <c r="G208" s="836" t="s">
        <v>3738</v>
      </c>
      <c r="H208" s="836" t="s">
        <v>3740</v>
      </c>
      <c r="I208" s="853">
        <v>23.469999313354492</v>
      </c>
      <c r="J208" s="853">
        <v>30</v>
      </c>
      <c r="K208" s="854">
        <v>704.0999755859375</v>
      </c>
    </row>
    <row r="209" spans="1:11" ht="14.45" customHeight="1" x14ac:dyDescent="0.2">
      <c r="A209" s="832" t="s">
        <v>585</v>
      </c>
      <c r="B209" s="833" t="s">
        <v>586</v>
      </c>
      <c r="C209" s="836" t="s">
        <v>600</v>
      </c>
      <c r="D209" s="852" t="s">
        <v>601</v>
      </c>
      <c r="E209" s="836" t="s">
        <v>3736</v>
      </c>
      <c r="F209" s="852" t="s">
        <v>3737</v>
      </c>
      <c r="G209" s="836" t="s">
        <v>3741</v>
      </c>
      <c r="H209" s="836" t="s">
        <v>3742</v>
      </c>
      <c r="I209" s="853">
        <v>41.770000457763672</v>
      </c>
      <c r="J209" s="853">
        <v>50</v>
      </c>
      <c r="K209" s="854">
        <v>2088.4599609375</v>
      </c>
    </row>
    <row r="210" spans="1:11" ht="14.45" customHeight="1" x14ac:dyDescent="0.2">
      <c r="A210" s="832" t="s">
        <v>585</v>
      </c>
      <c r="B210" s="833" t="s">
        <v>586</v>
      </c>
      <c r="C210" s="836" t="s">
        <v>600</v>
      </c>
      <c r="D210" s="852" t="s">
        <v>601</v>
      </c>
      <c r="E210" s="836" t="s">
        <v>3736</v>
      </c>
      <c r="F210" s="852" t="s">
        <v>3737</v>
      </c>
      <c r="G210" s="836" t="s">
        <v>3743</v>
      </c>
      <c r="H210" s="836" t="s">
        <v>3744</v>
      </c>
      <c r="I210" s="853">
        <v>273.45999145507813</v>
      </c>
      <c r="J210" s="853">
        <v>10</v>
      </c>
      <c r="K210" s="854">
        <v>2734.60009765625</v>
      </c>
    </row>
    <row r="211" spans="1:11" ht="14.45" customHeight="1" x14ac:dyDescent="0.2">
      <c r="A211" s="832" t="s">
        <v>585</v>
      </c>
      <c r="B211" s="833" t="s">
        <v>586</v>
      </c>
      <c r="C211" s="836" t="s">
        <v>600</v>
      </c>
      <c r="D211" s="852" t="s">
        <v>601</v>
      </c>
      <c r="E211" s="836" t="s">
        <v>3736</v>
      </c>
      <c r="F211" s="852" t="s">
        <v>3737</v>
      </c>
      <c r="G211" s="836" t="s">
        <v>3745</v>
      </c>
      <c r="H211" s="836" t="s">
        <v>3746</v>
      </c>
      <c r="I211" s="853">
        <v>695.75</v>
      </c>
      <c r="J211" s="853">
        <v>8</v>
      </c>
      <c r="K211" s="854">
        <v>5566</v>
      </c>
    </row>
    <row r="212" spans="1:11" ht="14.45" customHeight="1" x14ac:dyDescent="0.2">
      <c r="A212" s="832" t="s">
        <v>585</v>
      </c>
      <c r="B212" s="833" t="s">
        <v>586</v>
      </c>
      <c r="C212" s="836" t="s">
        <v>3359</v>
      </c>
      <c r="D212" s="852" t="s">
        <v>3360</v>
      </c>
      <c r="E212" s="836" t="s">
        <v>3494</v>
      </c>
      <c r="F212" s="852" t="s">
        <v>3495</v>
      </c>
      <c r="G212" s="836" t="s">
        <v>3747</v>
      </c>
      <c r="H212" s="836" t="s">
        <v>3748</v>
      </c>
      <c r="I212" s="853">
        <v>66799.8984375</v>
      </c>
      <c r="J212" s="853">
        <v>3</v>
      </c>
      <c r="K212" s="854">
        <v>200399.6953125</v>
      </c>
    </row>
    <row r="213" spans="1:11" ht="14.45" customHeight="1" x14ac:dyDescent="0.2">
      <c r="A213" s="832" t="s">
        <v>585</v>
      </c>
      <c r="B213" s="833" t="s">
        <v>586</v>
      </c>
      <c r="C213" s="836" t="s">
        <v>3359</v>
      </c>
      <c r="D213" s="852" t="s">
        <v>3360</v>
      </c>
      <c r="E213" s="836" t="s">
        <v>3494</v>
      </c>
      <c r="F213" s="852" t="s">
        <v>3495</v>
      </c>
      <c r="G213" s="836" t="s">
        <v>3749</v>
      </c>
      <c r="H213" s="836" t="s">
        <v>3750</v>
      </c>
      <c r="I213" s="853">
        <v>66799.8984375</v>
      </c>
      <c r="J213" s="853">
        <v>1</v>
      </c>
      <c r="K213" s="854">
        <v>66799.8984375</v>
      </c>
    </row>
    <row r="214" spans="1:11" ht="14.45" customHeight="1" x14ac:dyDescent="0.2">
      <c r="A214" s="832" t="s">
        <v>585</v>
      </c>
      <c r="B214" s="833" t="s">
        <v>586</v>
      </c>
      <c r="C214" s="836" t="s">
        <v>605</v>
      </c>
      <c r="D214" s="852" t="s">
        <v>606</v>
      </c>
      <c r="E214" s="836" t="s">
        <v>3377</v>
      </c>
      <c r="F214" s="852" t="s">
        <v>3378</v>
      </c>
      <c r="G214" s="836" t="s">
        <v>3751</v>
      </c>
      <c r="H214" s="836" t="s">
        <v>3752</v>
      </c>
      <c r="I214" s="853">
        <v>4.1100001335144043</v>
      </c>
      <c r="J214" s="853">
        <v>20</v>
      </c>
      <c r="K214" s="854">
        <v>82.199996948242188</v>
      </c>
    </row>
    <row r="215" spans="1:11" ht="14.45" customHeight="1" x14ac:dyDescent="0.2">
      <c r="A215" s="832" t="s">
        <v>585</v>
      </c>
      <c r="B215" s="833" t="s">
        <v>586</v>
      </c>
      <c r="C215" s="836" t="s">
        <v>605</v>
      </c>
      <c r="D215" s="852" t="s">
        <v>606</v>
      </c>
      <c r="E215" s="836" t="s">
        <v>3377</v>
      </c>
      <c r="F215" s="852" t="s">
        <v>3378</v>
      </c>
      <c r="G215" s="836" t="s">
        <v>3383</v>
      </c>
      <c r="H215" s="836" t="s">
        <v>3384</v>
      </c>
      <c r="I215" s="853">
        <v>6.2399997711181641</v>
      </c>
      <c r="J215" s="853">
        <v>20</v>
      </c>
      <c r="K215" s="854">
        <v>124.80000305175781</v>
      </c>
    </row>
    <row r="216" spans="1:11" ht="14.45" customHeight="1" x14ac:dyDescent="0.2">
      <c r="A216" s="832" t="s">
        <v>585</v>
      </c>
      <c r="B216" s="833" t="s">
        <v>586</v>
      </c>
      <c r="C216" s="836" t="s">
        <v>605</v>
      </c>
      <c r="D216" s="852" t="s">
        <v>606</v>
      </c>
      <c r="E216" s="836" t="s">
        <v>3377</v>
      </c>
      <c r="F216" s="852" t="s">
        <v>3378</v>
      </c>
      <c r="G216" s="836" t="s">
        <v>3391</v>
      </c>
      <c r="H216" s="836" t="s">
        <v>3392</v>
      </c>
      <c r="I216" s="853">
        <v>1.2899999618530273</v>
      </c>
      <c r="J216" s="853">
        <v>100</v>
      </c>
      <c r="K216" s="854">
        <v>129</v>
      </c>
    </row>
    <row r="217" spans="1:11" ht="14.45" customHeight="1" x14ac:dyDescent="0.2">
      <c r="A217" s="832" t="s">
        <v>585</v>
      </c>
      <c r="B217" s="833" t="s">
        <v>586</v>
      </c>
      <c r="C217" s="836" t="s">
        <v>605</v>
      </c>
      <c r="D217" s="852" t="s">
        <v>606</v>
      </c>
      <c r="E217" s="836" t="s">
        <v>3377</v>
      </c>
      <c r="F217" s="852" t="s">
        <v>3378</v>
      </c>
      <c r="G217" s="836" t="s">
        <v>3395</v>
      </c>
      <c r="H217" s="836" t="s">
        <v>3753</v>
      </c>
      <c r="I217" s="853">
        <v>0.4699999988079071</v>
      </c>
      <c r="J217" s="853">
        <v>100</v>
      </c>
      <c r="K217" s="854">
        <v>47</v>
      </c>
    </row>
    <row r="218" spans="1:11" ht="14.45" customHeight="1" x14ac:dyDescent="0.2">
      <c r="A218" s="832" t="s">
        <v>585</v>
      </c>
      <c r="B218" s="833" t="s">
        <v>586</v>
      </c>
      <c r="C218" s="836" t="s">
        <v>605</v>
      </c>
      <c r="D218" s="852" t="s">
        <v>606</v>
      </c>
      <c r="E218" s="836" t="s">
        <v>3377</v>
      </c>
      <c r="F218" s="852" t="s">
        <v>3378</v>
      </c>
      <c r="G218" s="836" t="s">
        <v>3395</v>
      </c>
      <c r="H218" s="836" t="s">
        <v>3396</v>
      </c>
      <c r="I218" s="853">
        <v>0.4699999988079071</v>
      </c>
      <c r="J218" s="853">
        <v>50</v>
      </c>
      <c r="K218" s="854">
        <v>23.5</v>
      </c>
    </row>
    <row r="219" spans="1:11" ht="14.45" customHeight="1" x14ac:dyDescent="0.2">
      <c r="A219" s="832" t="s">
        <v>585</v>
      </c>
      <c r="B219" s="833" t="s">
        <v>586</v>
      </c>
      <c r="C219" s="836" t="s">
        <v>605</v>
      </c>
      <c r="D219" s="852" t="s">
        <v>606</v>
      </c>
      <c r="E219" s="836" t="s">
        <v>3377</v>
      </c>
      <c r="F219" s="852" t="s">
        <v>3378</v>
      </c>
      <c r="G219" s="836" t="s">
        <v>3397</v>
      </c>
      <c r="H219" s="836" t="s">
        <v>3754</v>
      </c>
      <c r="I219" s="853">
        <v>1.1699999570846558</v>
      </c>
      <c r="J219" s="853">
        <v>100</v>
      </c>
      <c r="K219" s="854">
        <v>117</v>
      </c>
    </row>
    <row r="220" spans="1:11" ht="14.45" customHeight="1" x14ac:dyDescent="0.2">
      <c r="A220" s="832" t="s">
        <v>585</v>
      </c>
      <c r="B220" s="833" t="s">
        <v>586</v>
      </c>
      <c r="C220" s="836" t="s">
        <v>605</v>
      </c>
      <c r="D220" s="852" t="s">
        <v>606</v>
      </c>
      <c r="E220" s="836" t="s">
        <v>3377</v>
      </c>
      <c r="F220" s="852" t="s">
        <v>3378</v>
      </c>
      <c r="G220" s="836" t="s">
        <v>3397</v>
      </c>
      <c r="H220" s="836" t="s">
        <v>3398</v>
      </c>
      <c r="I220" s="853">
        <v>1.1799999475479126</v>
      </c>
      <c r="J220" s="853">
        <v>70</v>
      </c>
      <c r="K220" s="854">
        <v>82.600000381469727</v>
      </c>
    </row>
    <row r="221" spans="1:11" ht="14.45" customHeight="1" x14ac:dyDescent="0.2">
      <c r="A221" s="832" t="s">
        <v>585</v>
      </c>
      <c r="B221" s="833" t="s">
        <v>586</v>
      </c>
      <c r="C221" s="836" t="s">
        <v>605</v>
      </c>
      <c r="D221" s="852" t="s">
        <v>606</v>
      </c>
      <c r="E221" s="836" t="s">
        <v>3377</v>
      </c>
      <c r="F221" s="852" t="s">
        <v>3378</v>
      </c>
      <c r="G221" s="836" t="s">
        <v>3421</v>
      </c>
      <c r="H221" s="836" t="s">
        <v>3755</v>
      </c>
      <c r="I221" s="853">
        <v>428.14999389648438</v>
      </c>
      <c r="J221" s="853">
        <v>1</v>
      </c>
      <c r="K221" s="854">
        <v>428.14999389648438</v>
      </c>
    </row>
    <row r="222" spans="1:11" ht="14.45" customHeight="1" x14ac:dyDescent="0.2">
      <c r="A222" s="832" t="s">
        <v>585</v>
      </c>
      <c r="B222" s="833" t="s">
        <v>586</v>
      </c>
      <c r="C222" s="836" t="s">
        <v>605</v>
      </c>
      <c r="D222" s="852" t="s">
        <v>606</v>
      </c>
      <c r="E222" s="836" t="s">
        <v>3377</v>
      </c>
      <c r="F222" s="852" t="s">
        <v>3378</v>
      </c>
      <c r="G222" s="836" t="s">
        <v>3756</v>
      </c>
      <c r="H222" s="836" t="s">
        <v>3757</v>
      </c>
      <c r="I222" s="853">
        <v>128</v>
      </c>
      <c r="J222" s="853">
        <v>10</v>
      </c>
      <c r="K222" s="854">
        <v>1279.969970703125</v>
      </c>
    </row>
    <row r="223" spans="1:11" ht="14.45" customHeight="1" x14ac:dyDescent="0.2">
      <c r="A223" s="832" t="s">
        <v>585</v>
      </c>
      <c r="B223" s="833" t="s">
        <v>586</v>
      </c>
      <c r="C223" s="836" t="s">
        <v>605</v>
      </c>
      <c r="D223" s="852" t="s">
        <v>606</v>
      </c>
      <c r="E223" s="836" t="s">
        <v>3377</v>
      </c>
      <c r="F223" s="852" t="s">
        <v>3378</v>
      </c>
      <c r="G223" s="836" t="s">
        <v>3425</v>
      </c>
      <c r="H223" s="836" t="s">
        <v>3758</v>
      </c>
      <c r="I223" s="853">
        <v>642.09002685546875</v>
      </c>
      <c r="J223" s="853">
        <v>1</v>
      </c>
      <c r="K223" s="854">
        <v>642.09002685546875</v>
      </c>
    </row>
    <row r="224" spans="1:11" ht="14.45" customHeight="1" x14ac:dyDescent="0.2">
      <c r="A224" s="832" t="s">
        <v>585</v>
      </c>
      <c r="B224" s="833" t="s">
        <v>586</v>
      </c>
      <c r="C224" s="836" t="s">
        <v>605</v>
      </c>
      <c r="D224" s="852" t="s">
        <v>606</v>
      </c>
      <c r="E224" s="836" t="s">
        <v>3377</v>
      </c>
      <c r="F224" s="852" t="s">
        <v>3378</v>
      </c>
      <c r="G224" s="836" t="s">
        <v>3440</v>
      </c>
      <c r="H224" s="836" t="s">
        <v>3759</v>
      </c>
      <c r="I224" s="853">
        <v>21.200000762939453</v>
      </c>
      <c r="J224" s="853">
        <v>10</v>
      </c>
      <c r="K224" s="854">
        <v>212.03999328613281</v>
      </c>
    </row>
    <row r="225" spans="1:11" ht="14.45" customHeight="1" x14ac:dyDescent="0.2">
      <c r="A225" s="832" t="s">
        <v>585</v>
      </c>
      <c r="B225" s="833" t="s">
        <v>586</v>
      </c>
      <c r="C225" s="836" t="s">
        <v>605</v>
      </c>
      <c r="D225" s="852" t="s">
        <v>606</v>
      </c>
      <c r="E225" s="836" t="s">
        <v>3377</v>
      </c>
      <c r="F225" s="852" t="s">
        <v>3378</v>
      </c>
      <c r="G225" s="836" t="s">
        <v>3421</v>
      </c>
      <c r="H225" s="836" t="s">
        <v>3422</v>
      </c>
      <c r="I225" s="853">
        <v>428.14999389648438</v>
      </c>
      <c r="J225" s="853">
        <v>1</v>
      </c>
      <c r="K225" s="854">
        <v>428.14999389648438</v>
      </c>
    </row>
    <row r="226" spans="1:11" ht="14.45" customHeight="1" x14ac:dyDescent="0.2">
      <c r="A226" s="832" t="s">
        <v>585</v>
      </c>
      <c r="B226" s="833" t="s">
        <v>586</v>
      </c>
      <c r="C226" s="836" t="s">
        <v>605</v>
      </c>
      <c r="D226" s="852" t="s">
        <v>606</v>
      </c>
      <c r="E226" s="836" t="s">
        <v>3377</v>
      </c>
      <c r="F226" s="852" t="s">
        <v>3378</v>
      </c>
      <c r="G226" s="836" t="s">
        <v>3760</v>
      </c>
      <c r="H226" s="836" t="s">
        <v>3761</v>
      </c>
      <c r="I226" s="853">
        <v>48.380001068115234</v>
      </c>
      <c r="J226" s="853">
        <v>10</v>
      </c>
      <c r="K226" s="854">
        <v>483.80999755859375</v>
      </c>
    </row>
    <row r="227" spans="1:11" ht="14.45" customHeight="1" x14ac:dyDescent="0.2">
      <c r="A227" s="832" t="s">
        <v>585</v>
      </c>
      <c r="B227" s="833" t="s">
        <v>586</v>
      </c>
      <c r="C227" s="836" t="s">
        <v>605</v>
      </c>
      <c r="D227" s="852" t="s">
        <v>606</v>
      </c>
      <c r="E227" s="836" t="s">
        <v>3377</v>
      </c>
      <c r="F227" s="852" t="s">
        <v>3378</v>
      </c>
      <c r="G227" s="836" t="s">
        <v>3403</v>
      </c>
      <c r="H227" s="836" t="s">
        <v>3424</v>
      </c>
      <c r="I227" s="853">
        <v>790.8800048828125</v>
      </c>
      <c r="J227" s="853">
        <v>2</v>
      </c>
      <c r="K227" s="854">
        <v>1581.760009765625</v>
      </c>
    </row>
    <row r="228" spans="1:11" ht="14.45" customHeight="1" x14ac:dyDescent="0.2">
      <c r="A228" s="832" t="s">
        <v>585</v>
      </c>
      <c r="B228" s="833" t="s">
        <v>586</v>
      </c>
      <c r="C228" s="836" t="s">
        <v>605</v>
      </c>
      <c r="D228" s="852" t="s">
        <v>606</v>
      </c>
      <c r="E228" s="836" t="s">
        <v>3377</v>
      </c>
      <c r="F228" s="852" t="s">
        <v>3378</v>
      </c>
      <c r="G228" s="836" t="s">
        <v>3425</v>
      </c>
      <c r="H228" s="836" t="s">
        <v>3426</v>
      </c>
      <c r="I228" s="853">
        <v>642.08001708984375</v>
      </c>
      <c r="J228" s="853">
        <v>1</v>
      </c>
      <c r="K228" s="854">
        <v>642.08001708984375</v>
      </c>
    </row>
    <row r="229" spans="1:11" ht="14.45" customHeight="1" x14ac:dyDescent="0.2">
      <c r="A229" s="832" t="s">
        <v>585</v>
      </c>
      <c r="B229" s="833" t="s">
        <v>586</v>
      </c>
      <c r="C229" s="836" t="s">
        <v>605</v>
      </c>
      <c r="D229" s="852" t="s">
        <v>606</v>
      </c>
      <c r="E229" s="836" t="s">
        <v>3377</v>
      </c>
      <c r="F229" s="852" t="s">
        <v>3378</v>
      </c>
      <c r="G229" s="836" t="s">
        <v>3405</v>
      </c>
      <c r="H229" s="836" t="s">
        <v>3431</v>
      </c>
      <c r="I229" s="853">
        <v>22.149999618530273</v>
      </c>
      <c r="J229" s="853">
        <v>25</v>
      </c>
      <c r="K229" s="854">
        <v>553.75</v>
      </c>
    </row>
    <row r="230" spans="1:11" ht="14.45" customHeight="1" x14ac:dyDescent="0.2">
      <c r="A230" s="832" t="s">
        <v>585</v>
      </c>
      <c r="B230" s="833" t="s">
        <v>586</v>
      </c>
      <c r="C230" s="836" t="s">
        <v>605</v>
      </c>
      <c r="D230" s="852" t="s">
        <v>606</v>
      </c>
      <c r="E230" s="836" t="s">
        <v>3377</v>
      </c>
      <c r="F230" s="852" t="s">
        <v>3378</v>
      </c>
      <c r="G230" s="836" t="s">
        <v>3407</v>
      </c>
      <c r="H230" s="836" t="s">
        <v>3432</v>
      </c>
      <c r="I230" s="853">
        <v>30.175000190734863</v>
      </c>
      <c r="J230" s="853">
        <v>50</v>
      </c>
      <c r="K230" s="854">
        <v>1508.75</v>
      </c>
    </row>
    <row r="231" spans="1:11" ht="14.45" customHeight="1" x14ac:dyDescent="0.2">
      <c r="A231" s="832" t="s">
        <v>585</v>
      </c>
      <c r="B231" s="833" t="s">
        <v>586</v>
      </c>
      <c r="C231" s="836" t="s">
        <v>605</v>
      </c>
      <c r="D231" s="852" t="s">
        <v>606</v>
      </c>
      <c r="E231" s="836" t="s">
        <v>3377</v>
      </c>
      <c r="F231" s="852" t="s">
        <v>3378</v>
      </c>
      <c r="G231" s="836" t="s">
        <v>3437</v>
      </c>
      <c r="H231" s="836" t="s">
        <v>3438</v>
      </c>
      <c r="I231" s="853">
        <v>139.16999816894531</v>
      </c>
      <c r="J231" s="853">
        <v>2</v>
      </c>
      <c r="K231" s="854">
        <v>278.33999633789063</v>
      </c>
    </row>
    <row r="232" spans="1:11" ht="14.45" customHeight="1" x14ac:dyDescent="0.2">
      <c r="A232" s="832" t="s">
        <v>585</v>
      </c>
      <c r="B232" s="833" t="s">
        <v>586</v>
      </c>
      <c r="C232" s="836" t="s">
        <v>605</v>
      </c>
      <c r="D232" s="852" t="s">
        <v>606</v>
      </c>
      <c r="E232" s="836" t="s">
        <v>3377</v>
      </c>
      <c r="F232" s="852" t="s">
        <v>3378</v>
      </c>
      <c r="G232" s="836" t="s">
        <v>3762</v>
      </c>
      <c r="H232" s="836" t="s">
        <v>3763</v>
      </c>
      <c r="I232" s="853">
        <v>58.520000457763672</v>
      </c>
      <c r="J232" s="853">
        <v>10</v>
      </c>
      <c r="K232" s="854">
        <v>585.239990234375</v>
      </c>
    </row>
    <row r="233" spans="1:11" ht="14.45" customHeight="1" x14ac:dyDescent="0.2">
      <c r="A233" s="832" t="s">
        <v>585</v>
      </c>
      <c r="B233" s="833" t="s">
        <v>586</v>
      </c>
      <c r="C233" s="836" t="s">
        <v>605</v>
      </c>
      <c r="D233" s="852" t="s">
        <v>606</v>
      </c>
      <c r="E233" s="836" t="s">
        <v>3377</v>
      </c>
      <c r="F233" s="852" t="s">
        <v>3378</v>
      </c>
      <c r="G233" s="836" t="s">
        <v>3764</v>
      </c>
      <c r="H233" s="836" t="s">
        <v>3765</v>
      </c>
      <c r="I233" s="853">
        <v>26.010000228881836</v>
      </c>
      <c r="J233" s="853">
        <v>10</v>
      </c>
      <c r="K233" s="854">
        <v>260.1099853515625</v>
      </c>
    </row>
    <row r="234" spans="1:11" ht="14.45" customHeight="1" x14ac:dyDescent="0.2">
      <c r="A234" s="832" t="s">
        <v>585</v>
      </c>
      <c r="B234" s="833" t="s">
        <v>586</v>
      </c>
      <c r="C234" s="836" t="s">
        <v>605</v>
      </c>
      <c r="D234" s="852" t="s">
        <v>606</v>
      </c>
      <c r="E234" s="836" t="s">
        <v>3377</v>
      </c>
      <c r="F234" s="852" t="s">
        <v>3378</v>
      </c>
      <c r="G234" s="836" t="s">
        <v>3453</v>
      </c>
      <c r="H234" s="836" t="s">
        <v>3766</v>
      </c>
      <c r="I234" s="853">
        <v>0.85500001907348633</v>
      </c>
      <c r="J234" s="853">
        <v>150</v>
      </c>
      <c r="K234" s="854">
        <v>128.5</v>
      </c>
    </row>
    <row r="235" spans="1:11" ht="14.45" customHeight="1" x14ac:dyDescent="0.2">
      <c r="A235" s="832" t="s">
        <v>585</v>
      </c>
      <c r="B235" s="833" t="s">
        <v>586</v>
      </c>
      <c r="C235" s="836" t="s">
        <v>605</v>
      </c>
      <c r="D235" s="852" t="s">
        <v>606</v>
      </c>
      <c r="E235" s="836" t="s">
        <v>3377</v>
      </c>
      <c r="F235" s="852" t="s">
        <v>3378</v>
      </c>
      <c r="G235" s="836" t="s">
        <v>3455</v>
      </c>
      <c r="H235" s="836" t="s">
        <v>3767</v>
      </c>
      <c r="I235" s="853">
        <v>1.5199999809265137</v>
      </c>
      <c r="J235" s="853">
        <v>50</v>
      </c>
      <c r="K235" s="854">
        <v>76</v>
      </c>
    </row>
    <row r="236" spans="1:11" ht="14.45" customHeight="1" x14ac:dyDescent="0.2">
      <c r="A236" s="832" t="s">
        <v>585</v>
      </c>
      <c r="B236" s="833" t="s">
        <v>586</v>
      </c>
      <c r="C236" s="836" t="s">
        <v>605</v>
      </c>
      <c r="D236" s="852" t="s">
        <v>606</v>
      </c>
      <c r="E236" s="836" t="s">
        <v>3377</v>
      </c>
      <c r="F236" s="852" t="s">
        <v>3378</v>
      </c>
      <c r="G236" s="836" t="s">
        <v>3446</v>
      </c>
      <c r="H236" s="836" t="s">
        <v>3447</v>
      </c>
      <c r="I236" s="853">
        <v>2.059999942779541</v>
      </c>
      <c r="J236" s="853">
        <v>50</v>
      </c>
      <c r="K236" s="854">
        <v>103</v>
      </c>
    </row>
    <row r="237" spans="1:11" ht="14.45" customHeight="1" x14ac:dyDescent="0.2">
      <c r="A237" s="832" t="s">
        <v>585</v>
      </c>
      <c r="B237" s="833" t="s">
        <v>586</v>
      </c>
      <c r="C237" s="836" t="s">
        <v>605</v>
      </c>
      <c r="D237" s="852" t="s">
        <v>606</v>
      </c>
      <c r="E237" s="836" t="s">
        <v>3377</v>
      </c>
      <c r="F237" s="852" t="s">
        <v>3378</v>
      </c>
      <c r="G237" s="836" t="s">
        <v>3450</v>
      </c>
      <c r="H237" s="836" t="s">
        <v>3451</v>
      </c>
      <c r="I237" s="853">
        <v>18.959999084472656</v>
      </c>
      <c r="J237" s="853">
        <v>12</v>
      </c>
      <c r="K237" s="854">
        <v>227.52000427246094</v>
      </c>
    </row>
    <row r="238" spans="1:11" ht="14.45" customHeight="1" x14ac:dyDescent="0.2">
      <c r="A238" s="832" t="s">
        <v>585</v>
      </c>
      <c r="B238" s="833" t="s">
        <v>586</v>
      </c>
      <c r="C238" s="836" t="s">
        <v>605</v>
      </c>
      <c r="D238" s="852" t="s">
        <v>606</v>
      </c>
      <c r="E238" s="836" t="s">
        <v>3377</v>
      </c>
      <c r="F238" s="852" t="s">
        <v>3378</v>
      </c>
      <c r="G238" s="836" t="s">
        <v>3444</v>
      </c>
      <c r="H238" s="836" t="s">
        <v>3452</v>
      </c>
      <c r="I238" s="853">
        <v>1.3799999952316284</v>
      </c>
      <c r="J238" s="853">
        <v>50</v>
      </c>
      <c r="K238" s="854">
        <v>69</v>
      </c>
    </row>
    <row r="239" spans="1:11" ht="14.45" customHeight="1" x14ac:dyDescent="0.2">
      <c r="A239" s="832" t="s">
        <v>585</v>
      </c>
      <c r="B239" s="833" t="s">
        <v>586</v>
      </c>
      <c r="C239" s="836" t="s">
        <v>605</v>
      </c>
      <c r="D239" s="852" t="s">
        <v>606</v>
      </c>
      <c r="E239" s="836" t="s">
        <v>3377</v>
      </c>
      <c r="F239" s="852" t="s">
        <v>3378</v>
      </c>
      <c r="G239" s="836" t="s">
        <v>3453</v>
      </c>
      <c r="H239" s="836" t="s">
        <v>3454</v>
      </c>
      <c r="I239" s="853">
        <v>0.85000002384185791</v>
      </c>
      <c r="J239" s="853">
        <v>25</v>
      </c>
      <c r="K239" s="854">
        <v>21.25</v>
      </c>
    </row>
    <row r="240" spans="1:11" ht="14.45" customHeight="1" x14ac:dyDescent="0.2">
      <c r="A240" s="832" t="s">
        <v>585</v>
      </c>
      <c r="B240" s="833" t="s">
        <v>586</v>
      </c>
      <c r="C240" s="836" t="s">
        <v>605</v>
      </c>
      <c r="D240" s="852" t="s">
        <v>606</v>
      </c>
      <c r="E240" s="836" t="s">
        <v>3377</v>
      </c>
      <c r="F240" s="852" t="s">
        <v>3378</v>
      </c>
      <c r="G240" s="836" t="s">
        <v>3460</v>
      </c>
      <c r="H240" s="836" t="s">
        <v>3461</v>
      </c>
      <c r="I240" s="853">
        <v>5.880000114440918</v>
      </c>
      <c r="J240" s="853">
        <v>50</v>
      </c>
      <c r="K240" s="854">
        <v>294</v>
      </c>
    </row>
    <row r="241" spans="1:11" ht="14.45" customHeight="1" x14ac:dyDescent="0.2">
      <c r="A241" s="832" t="s">
        <v>585</v>
      </c>
      <c r="B241" s="833" t="s">
        <v>586</v>
      </c>
      <c r="C241" s="836" t="s">
        <v>605</v>
      </c>
      <c r="D241" s="852" t="s">
        <v>606</v>
      </c>
      <c r="E241" s="836" t="s">
        <v>3377</v>
      </c>
      <c r="F241" s="852" t="s">
        <v>3378</v>
      </c>
      <c r="G241" s="836" t="s">
        <v>3768</v>
      </c>
      <c r="H241" s="836" t="s">
        <v>3769</v>
      </c>
      <c r="I241" s="853">
        <v>42.630001068115234</v>
      </c>
      <c r="J241" s="853">
        <v>27</v>
      </c>
      <c r="K241" s="854">
        <v>1151</v>
      </c>
    </row>
    <row r="242" spans="1:11" ht="14.45" customHeight="1" x14ac:dyDescent="0.2">
      <c r="A242" s="832" t="s">
        <v>585</v>
      </c>
      <c r="B242" s="833" t="s">
        <v>586</v>
      </c>
      <c r="C242" s="836" t="s">
        <v>605</v>
      </c>
      <c r="D242" s="852" t="s">
        <v>606</v>
      </c>
      <c r="E242" s="836" t="s">
        <v>3377</v>
      </c>
      <c r="F242" s="852" t="s">
        <v>3378</v>
      </c>
      <c r="G242" s="836" t="s">
        <v>3483</v>
      </c>
      <c r="H242" s="836" t="s">
        <v>3485</v>
      </c>
      <c r="I242" s="853">
        <v>0.66666668653488159</v>
      </c>
      <c r="J242" s="853">
        <v>480</v>
      </c>
      <c r="K242" s="854">
        <v>320.29999923706055</v>
      </c>
    </row>
    <row r="243" spans="1:11" ht="14.45" customHeight="1" x14ac:dyDescent="0.2">
      <c r="A243" s="832" t="s">
        <v>585</v>
      </c>
      <c r="B243" s="833" t="s">
        <v>586</v>
      </c>
      <c r="C243" s="836" t="s">
        <v>605</v>
      </c>
      <c r="D243" s="852" t="s">
        <v>606</v>
      </c>
      <c r="E243" s="836" t="s">
        <v>3377</v>
      </c>
      <c r="F243" s="852" t="s">
        <v>3378</v>
      </c>
      <c r="G243" s="836" t="s">
        <v>3486</v>
      </c>
      <c r="H243" s="836" t="s">
        <v>3487</v>
      </c>
      <c r="I243" s="853">
        <v>30.5</v>
      </c>
      <c r="J243" s="853">
        <v>1</v>
      </c>
      <c r="K243" s="854">
        <v>30.5</v>
      </c>
    </row>
    <row r="244" spans="1:11" ht="14.45" customHeight="1" x14ac:dyDescent="0.2">
      <c r="A244" s="832" t="s">
        <v>585</v>
      </c>
      <c r="B244" s="833" t="s">
        <v>586</v>
      </c>
      <c r="C244" s="836" t="s">
        <v>605</v>
      </c>
      <c r="D244" s="852" t="s">
        <v>606</v>
      </c>
      <c r="E244" s="836" t="s">
        <v>3377</v>
      </c>
      <c r="F244" s="852" t="s">
        <v>3378</v>
      </c>
      <c r="G244" s="836" t="s">
        <v>3488</v>
      </c>
      <c r="H244" s="836" t="s">
        <v>3489</v>
      </c>
      <c r="I244" s="853">
        <v>29.88499927520752</v>
      </c>
      <c r="J244" s="853">
        <v>13</v>
      </c>
      <c r="K244" s="854">
        <v>388.5</v>
      </c>
    </row>
    <row r="245" spans="1:11" ht="14.45" customHeight="1" x14ac:dyDescent="0.2">
      <c r="A245" s="832" t="s">
        <v>585</v>
      </c>
      <c r="B245" s="833" t="s">
        <v>586</v>
      </c>
      <c r="C245" s="836" t="s">
        <v>605</v>
      </c>
      <c r="D245" s="852" t="s">
        <v>606</v>
      </c>
      <c r="E245" s="836" t="s">
        <v>3377</v>
      </c>
      <c r="F245" s="852" t="s">
        <v>3378</v>
      </c>
      <c r="G245" s="836" t="s">
        <v>3486</v>
      </c>
      <c r="H245" s="836" t="s">
        <v>3490</v>
      </c>
      <c r="I245" s="853">
        <v>30.329999923706055</v>
      </c>
      <c r="J245" s="853">
        <v>2</v>
      </c>
      <c r="K245" s="854">
        <v>60.659999847412109</v>
      </c>
    </row>
    <row r="246" spans="1:11" ht="14.45" customHeight="1" x14ac:dyDescent="0.2">
      <c r="A246" s="832" t="s">
        <v>585</v>
      </c>
      <c r="B246" s="833" t="s">
        <v>586</v>
      </c>
      <c r="C246" s="836" t="s">
        <v>605</v>
      </c>
      <c r="D246" s="852" t="s">
        <v>606</v>
      </c>
      <c r="E246" s="836" t="s">
        <v>3377</v>
      </c>
      <c r="F246" s="852" t="s">
        <v>3378</v>
      </c>
      <c r="G246" s="836" t="s">
        <v>3488</v>
      </c>
      <c r="H246" s="836" t="s">
        <v>3491</v>
      </c>
      <c r="I246" s="853">
        <v>29.283332824707031</v>
      </c>
      <c r="J246" s="853">
        <v>36</v>
      </c>
      <c r="K246" s="854">
        <v>1055.3500061035156</v>
      </c>
    </row>
    <row r="247" spans="1:11" ht="14.45" customHeight="1" x14ac:dyDescent="0.2">
      <c r="A247" s="832" t="s">
        <v>585</v>
      </c>
      <c r="B247" s="833" t="s">
        <v>586</v>
      </c>
      <c r="C247" s="836" t="s">
        <v>605</v>
      </c>
      <c r="D247" s="852" t="s">
        <v>606</v>
      </c>
      <c r="E247" s="836" t="s">
        <v>3494</v>
      </c>
      <c r="F247" s="852" t="s">
        <v>3495</v>
      </c>
      <c r="G247" s="836" t="s">
        <v>3507</v>
      </c>
      <c r="H247" s="836" t="s">
        <v>3508</v>
      </c>
      <c r="I247" s="853">
        <v>9.9999997764825821E-3</v>
      </c>
      <c r="J247" s="853">
        <v>100</v>
      </c>
      <c r="K247" s="854">
        <v>1</v>
      </c>
    </row>
    <row r="248" spans="1:11" ht="14.45" customHeight="1" x14ac:dyDescent="0.2">
      <c r="A248" s="832" t="s">
        <v>585</v>
      </c>
      <c r="B248" s="833" t="s">
        <v>586</v>
      </c>
      <c r="C248" s="836" t="s">
        <v>605</v>
      </c>
      <c r="D248" s="852" t="s">
        <v>606</v>
      </c>
      <c r="E248" s="836" t="s">
        <v>3494</v>
      </c>
      <c r="F248" s="852" t="s">
        <v>3495</v>
      </c>
      <c r="G248" s="836" t="s">
        <v>3507</v>
      </c>
      <c r="H248" s="836" t="s">
        <v>3509</v>
      </c>
      <c r="I248" s="853">
        <v>1.1666666405896345E-2</v>
      </c>
      <c r="J248" s="853">
        <v>580</v>
      </c>
      <c r="K248" s="854">
        <v>6.800000011920929</v>
      </c>
    </row>
    <row r="249" spans="1:11" ht="14.45" customHeight="1" x14ac:dyDescent="0.2">
      <c r="A249" s="832" t="s">
        <v>585</v>
      </c>
      <c r="B249" s="833" t="s">
        <v>586</v>
      </c>
      <c r="C249" s="836" t="s">
        <v>605</v>
      </c>
      <c r="D249" s="852" t="s">
        <v>606</v>
      </c>
      <c r="E249" s="836" t="s">
        <v>3494</v>
      </c>
      <c r="F249" s="852" t="s">
        <v>3495</v>
      </c>
      <c r="G249" s="836" t="s">
        <v>3516</v>
      </c>
      <c r="H249" s="836" t="s">
        <v>3517</v>
      </c>
      <c r="I249" s="853">
        <v>4.3600001335144043</v>
      </c>
      <c r="J249" s="853">
        <v>300</v>
      </c>
      <c r="K249" s="854">
        <v>1307</v>
      </c>
    </row>
    <row r="250" spans="1:11" ht="14.45" customHeight="1" x14ac:dyDescent="0.2">
      <c r="A250" s="832" t="s">
        <v>585</v>
      </c>
      <c r="B250" s="833" t="s">
        <v>586</v>
      </c>
      <c r="C250" s="836" t="s">
        <v>605</v>
      </c>
      <c r="D250" s="852" t="s">
        <v>606</v>
      </c>
      <c r="E250" s="836" t="s">
        <v>3494</v>
      </c>
      <c r="F250" s="852" t="s">
        <v>3495</v>
      </c>
      <c r="G250" s="836" t="s">
        <v>3539</v>
      </c>
      <c r="H250" s="836" t="s">
        <v>3770</v>
      </c>
      <c r="I250" s="853">
        <v>17.979999542236328</v>
      </c>
      <c r="J250" s="853">
        <v>20</v>
      </c>
      <c r="K250" s="854">
        <v>359.60000610351563</v>
      </c>
    </row>
    <row r="251" spans="1:11" ht="14.45" customHeight="1" x14ac:dyDescent="0.2">
      <c r="A251" s="832" t="s">
        <v>585</v>
      </c>
      <c r="B251" s="833" t="s">
        <v>586</v>
      </c>
      <c r="C251" s="836" t="s">
        <v>605</v>
      </c>
      <c r="D251" s="852" t="s">
        <v>606</v>
      </c>
      <c r="E251" s="836" t="s">
        <v>3494</v>
      </c>
      <c r="F251" s="852" t="s">
        <v>3495</v>
      </c>
      <c r="G251" s="836" t="s">
        <v>3539</v>
      </c>
      <c r="H251" s="836" t="s">
        <v>3540</v>
      </c>
      <c r="I251" s="853">
        <v>17.979999542236328</v>
      </c>
      <c r="J251" s="853">
        <v>10</v>
      </c>
      <c r="K251" s="854">
        <v>179.80000305175781</v>
      </c>
    </row>
    <row r="252" spans="1:11" ht="14.45" customHeight="1" x14ac:dyDescent="0.2">
      <c r="A252" s="832" t="s">
        <v>585</v>
      </c>
      <c r="B252" s="833" t="s">
        <v>586</v>
      </c>
      <c r="C252" s="836" t="s">
        <v>605</v>
      </c>
      <c r="D252" s="852" t="s">
        <v>606</v>
      </c>
      <c r="E252" s="836" t="s">
        <v>3494</v>
      </c>
      <c r="F252" s="852" t="s">
        <v>3495</v>
      </c>
      <c r="G252" s="836" t="s">
        <v>3771</v>
      </c>
      <c r="H252" s="836" t="s">
        <v>3772</v>
      </c>
      <c r="I252" s="853">
        <v>3.1500000953674316</v>
      </c>
      <c r="J252" s="853">
        <v>6</v>
      </c>
      <c r="K252" s="854">
        <v>18.899999618530273</v>
      </c>
    </row>
    <row r="253" spans="1:11" ht="14.45" customHeight="1" x14ac:dyDescent="0.2">
      <c r="A253" s="832" t="s">
        <v>585</v>
      </c>
      <c r="B253" s="833" t="s">
        <v>586</v>
      </c>
      <c r="C253" s="836" t="s">
        <v>605</v>
      </c>
      <c r="D253" s="852" t="s">
        <v>606</v>
      </c>
      <c r="E253" s="836" t="s">
        <v>3494</v>
      </c>
      <c r="F253" s="852" t="s">
        <v>3495</v>
      </c>
      <c r="G253" s="836" t="s">
        <v>3771</v>
      </c>
      <c r="H253" s="836" t="s">
        <v>3773</v>
      </c>
      <c r="I253" s="853">
        <v>3.1500000953674316</v>
      </c>
      <c r="J253" s="853">
        <v>10</v>
      </c>
      <c r="K253" s="854">
        <v>31.5</v>
      </c>
    </row>
    <row r="254" spans="1:11" ht="14.45" customHeight="1" x14ac:dyDescent="0.2">
      <c r="A254" s="832" t="s">
        <v>585</v>
      </c>
      <c r="B254" s="833" t="s">
        <v>586</v>
      </c>
      <c r="C254" s="836" t="s">
        <v>605</v>
      </c>
      <c r="D254" s="852" t="s">
        <v>606</v>
      </c>
      <c r="E254" s="836" t="s">
        <v>3494</v>
      </c>
      <c r="F254" s="852" t="s">
        <v>3495</v>
      </c>
      <c r="G254" s="836" t="s">
        <v>3576</v>
      </c>
      <c r="H254" s="836" t="s">
        <v>3774</v>
      </c>
      <c r="I254" s="853">
        <v>11.734999656677246</v>
      </c>
      <c r="J254" s="853">
        <v>6</v>
      </c>
      <c r="K254" s="854">
        <v>70.409999847412109</v>
      </c>
    </row>
    <row r="255" spans="1:11" ht="14.45" customHeight="1" x14ac:dyDescent="0.2">
      <c r="A255" s="832" t="s">
        <v>585</v>
      </c>
      <c r="B255" s="833" t="s">
        <v>586</v>
      </c>
      <c r="C255" s="836" t="s">
        <v>605</v>
      </c>
      <c r="D255" s="852" t="s">
        <v>606</v>
      </c>
      <c r="E255" s="836" t="s">
        <v>3494</v>
      </c>
      <c r="F255" s="852" t="s">
        <v>3495</v>
      </c>
      <c r="G255" s="836" t="s">
        <v>3576</v>
      </c>
      <c r="H255" s="836" t="s">
        <v>3577</v>
      </c>
      <c r="I255" s="853">
        <v>11.733332951863607</v>
      </c>
      <c r="J255" s="853">
        <v>9</v>
      </c>
      <c r="K255" s="854">
        <v>105.59999847412109</v>
      </c>
    </row>
    <row r="256" spans="1:11" ht="14.45" customHeight="1" x14ac:dyDescent="0.2">
      <c r="A256" s="832" t="s">
        <v>585</v>
      </c>
      <c r="B256" s="833" t="s">
        <v>586</v>
      </c>
      <c r="C256" s="836" t="s">
        <v>605</v>
      </c>
      <c r="D256" s="852" t="s">
        <v>606</v>
      </c>
      <c r="E256" s="836" t="s">
        <v>3494</v>
      </c>
      <c r="F256" s="852" t="s">
        <v>3495</v>
      </c>
      <c r="G256" s="836" t="s">
        <v>3589</v>
      </c>
      <c r="H256" s="836" t="s">
        <v>3775</v>
      </c>
      <c r="I256" s="853">
        <v>1.5</v>
      </c>
      <c r="J256" s="853">
        <v>20</v>
      </c>
      <c r="K256" s="854">
        <v>30</v>
      </c>
    </row>
    <row r="257" spans="1:11" ht="14.45" customHeight="1" x14ac:dyDescent="0.2">
      <c r="A257" s="832" t="s">
        <v>585</v>
      </c>
      <c r="B257" s="833" t="s">
        <v>586</v>
      </c>
      <c r="C257" s="836" t="s">
        <v>605</v>
      </c>
      <c r="D257" s="852" t="s">
        <v>606</v>
      </c>
      <c r="E257" s="836" t="s">
        <v>3494</v>
      </c>
      <c r="F257" s="852" t="s">
        <v>3495</v>
      </c>
      <c r="G257" s="836" t="s">
        <v>3589</v>
      </c>
      <c r="H257" s="836" t="s">
        <v>3590</v>
      </c>
      <c r="I257" s="853">
        <v>1.5</v>
      </c>
      <c r="J257" s="853">
        <v>40</v>
      </c>
      <c r="K257" s="854">
        <v>60</v>
      </c>
    </row>
    <row r="258" spans="1:11" ht="14.45" customHeight="1" x14ac:dyDescent="0.2">
      <c r="A258" s="832" t="s">
        <v>585</v>
      </c>
      <c r="B258" s="833" t="s">
        <v>586</v>
      </c>
      <c r="C258" s="836" t="s">
        <v>605</v>
      </c>
      <c r="D258" s="852" t="s">
        <v>606</v>
      </c>
      <c r="E258" s="836" t="s">
        <v>3494</v>
      </c>
      <c r="F258" s="852" t="s">
        <v>3495</v>
      </c>
      <c r="G258" s="836" t="s">
        <v>3593</v>
      </c>
      <c r="H258" s="836" t="s">
        <v>3594</v>
      </c>
      <c r="I258" s="853">
        <v>9.1999998092651367</v>
      </c>
      <c r="J258" s="853">
        <v>150</v>
      </c>
      <c r="K258" s="854">
        <v>1380</v>
      </c>
    </row>
    <row r="259" spans="1:11" ht="14.45" customHeight="1" x14ac:dyDescent="0.2">
      <c r="A259" s="832" t="s">
        <v>585</v>
      </c>
      <c r="B259" s="833" t="s">
        <v>586</v>
      </c>
      <c r="C259" s="836" t="s">
        <v>605</v>
      </c>
      <c r="D259" s="852" t="s">
        <v>606</v>
      </c>
      <c r="E259" s="836" t="s">
        <v>3494</v>
      </c>
      <c r="F259" s="852" t="s">
        <v>3495</v>
      </c>
      <c r="G259" s="836" t="s">
        <v>3593</v>
      </c>
      <c r="H259" s="836" t="s">
        <v>3595</v>
      </c>
      <c r="I259" s="853">
        <v>9.1999998092651367</v>
      </c>
      <c r="J259" s="853">
        <v>150</v>
      </c>
      <c r="K259" s="854">
        <v>1380</v>
      </c>
    </row>
    <row r="260" spans="1:11" ht="14.45" customHeight="1" x14ac:dyDescent="0.2">
      <c r="A260" s="832" t="s">
        <v>585</v>
      </c>
      <c r="B260" s="833" t="s">
        <v>586</v>
      </c>
      <c r="C260" s="836" t="s">
        <v>605</v>
      </c>
      <c r="D260" s="852" t="s">
        <v>606</v>
      </c>
      <c r="E260" s="836" t="s">
        <v>3494</v>
      </c>
      <c r="F260" s="852" t="s">
        <v>3495</v>
      </c>
      <c r="G260" s="836" t="s">
        <v>3631</v>
      </c>
      <c r="H260" s="836" t="s">
        <v>3776</v>
      </c>
      <c r="I260" s="853">
        <v>0.67000001668930054</v>
      </c>
      <c r="J260" s="853">
        <v>100</v>
      </c>
      <c r="K260" s="854">
        <v>67</v>
      </c>
    </row>
    <row r="261" spans="1:11" ht="14.45" customHeight="1" x14ac:dyDescent="0.2">
      <c r="A261" s="832" t="s">
        <v>585</v>
      </c>
      <c r="B261" s="833" t="s">
        <v>586</v>
      </c>
      <c r="C261" s="836" t="s">
        <v>605</v>
      </c>
      <c r="D261" s="852" t="s">
        <v>606</v>
      </c>
      <c r="E261" s="836" t="s">
        <v>3494</v>
      </c>
      <c r="F261" s="852" t="s">
        <v>3495</v>
      </c>
      <c r="G261" s="836" t="s">
        <v>3624</v>
      </c>
      <c r="H261" s="836" t="s">
        <v>3625</v>
      </c>
      <c r="I261" s="853">
        <v>1.0900000333786011</v>
      </c>
      <c r="J261" s="853">
        <v>100</v>
      </c>
      <c r="K261" s="854">
        <v>109</v>
      </c>
    </row>
    <row r="262" spans="1:11" ht="14.45" customHeight="1" x14ac:dyDescent="0.2">
      <c r="A262" s="832" t="s">
        <v>585</v>
      </c>
      <c r="B262" s="833" t="s">
        <v>586</v>
      </c>
      <c r="C262" s="836" t="s">
        <v>605</v>
      </c>
      <c r="D262" s="852" t="s">
        <v>606</v>
      </c>
      <c r="E262" s="836" t="s">
        <v>3494</v>
      </c>
      <c r="F262" s="852" t="s">
        <v>3495</v>
      </c>
      <c r="G262" s="836" t="s">
        <v>3626</v>
      </c>
      <c r="H262" s="836" t="s">
        <v>3627</v>
      </c>
      <c r="I262" s="853">
        <v>0.47499999403953552</v>
      </c>
      <c r="J262" s="853">
        <v>200</v>
      </c>
      <c r="K262" s="854">
        <v>95</v>
      </c>
    </row>
    <row r="263" spans="1:11" ht="14.45" customHeight="1" x14ac:dyDescent="0.2">
      <c r="A263" s="832" t="s">
        <v>585</v>
      </c>
      <c r="B263" s="833" t="s">
        <v>586</v>
      </c>
      <c r="C263" s="836" t="s">
        <v>605</v>
      </c>
      <c r="D263" s="852" t="s">
        <v>606</v>
      </c>
      <c r="E263" s="836" t="s">
        <v>3494</v>
      </c>
      <c r="F263" s="852" t="s">
        <v>3495</v>
      </c>
      <c r="G263" s="836" t="s">
        <v>3631</v>
      </c>
      <c r="H263" s="836" t="s">
        <v>3632</v>
      </c>
      <c r="I263" s="853">
        <v>0.67000001668930054</v>
      </c>
      <c r="J263" s="853">
        <v>100</v>
      </c>
      <c r="K263" s="854">
        <v>67</v>
      </c>
    </row>
    <row r="264" spans="1:11" ht="14.45" customHeight="1" x14ac:dyDescent="0.2">
      <c r="A264" s="832" t="s">
        <v>585</v>
      </c>
      <c r="B264" s="833" t="s">
        <v>586</v>
      </c>
      <c r="C264" s="836" t="s">
        <v>605</v>
      </c>
      <c r="D264" s="852" t="s">
        <v>606</v>
      </c>
      <c r="E264" s="836" t="s">
        <v>3494</v>
      </c>
      <c r="F264" s="852" t="s">
        <v>3495</v>
      </c>
      <c r="G264" s="836" t="s">
        <v>3646</v>
      </c>
      <c r="H264" s="836" t="s">
        <v>3647</v>
      </c>
      <c r="I264" s="853">
        <v>35.090000152587891</v>
      </c>
      <c r="J264" s="853">
        <v>1</v>
      </c>
      <c r="K264" s="854">
        <v>35.090000152587891</v>
      </c>
    </row>
    <row r="265" spans="1:11" ht="14.45" customHeight="1" x14ac:dyDescent="0.2">
      <c r="A265" s="832" t="s">
        <v>585</v>
      </c>
      <c r="B265" s="833" t="s">
        <v>586</v>
      </c>
      <c r="C265" s="836" t="s">
        <v>605</v>
      </c>
      <c r="D265" s="852" t="s">
        <v>606</v>
      </c>
      <c r="E265" s="836" t="s">
        <v>3494</v>
      </c>
      <c r="F265" s="852" t="s">
        <v>3495</v>
      </c>
      <c r="G265" s="836" t="s">
        <v>3664</v>
      </c>
      <c r="H265" s="836" t="s">
        <v>3665</v>
      </c>
      <c r="I265" s="853">
        <v>1.9840000152587891</v>
      </c>
      <c r="J265" s="853">
        <v>450</v>
      </c>
      <c r="K265" s="854">
        <v>892.5</v>
      </c>
    </row>
    <row r="266" spans="1:11" ht="14.45" customHeight="1" x14ac:dyDescent="0.2">
      <c r="A266" s="832" t="s">
        <v>585</v>
      </c>
      <c r="B266" s="833" t="s">
        <v>586</v>
      </c>
      <c r="C266" s="836" t="s">
        <v>605</v>
      </c>
      <c r="D266" s="852" t="s">
        <v>606</v>
      </c>
      <c r="E266" s="836" t="s">
        <v>3494</v>
      </c>
      <c r="F266" s="852" t="s">
        <v>3495</v>
      </c>
      <c r="G266" s="836" t="s">
        <v>3664</v>
      </c>
      <c r="H266" s="836" t="s">
        <v>3666</v>
      </c>
      <c r="I266" s="853">
        <v>1.9800000190734863</v>
      </c>
      <c r="J266" s="853">
        <v>100</v>
      </c>
      <c r="K266" s="854">
        <v>198</v>
      </c>
    </row>
    <row r="267" spans="1:11" ht="14.45" customHeight="1" x14ac:dyDescent="0.2">
      <c r="A267" s="832" t="s">
        <v>585</v>
      </c>
      <c r="B267" s="833" t="s">
        <v>586</v>
      </c>
      <c r="C267" s="836" t="s">
        <v>605</v>
      </c>
      <c r="D267" s="852" t="s">
        <v>606</v>
      </c>
      <c r="E267" s="836" t="s">
        <v>3494</v>
      </c>
      <c r="F267" s="852" t="s">
        <v>3495</v>
      </c>
      <c r="G267" s="836" t="s">
        <v>3667</v>
      </c>
      <c r="H267" s="836" t="s">
        <v>3668</v>
      </c>
      <c r="I267" s="853">
        <v>2.0399999618530273</v>
      </c>
      <c r="J267" s="853">
        <v>300</v>
      </c>
      <c r="K267" s="854">
        <v>612.5</v>
      </c>
    </row>
    <row r="268" spans="1:11" ht="14.45" customHeight="1" x14ac:dyDescent="0.2">
      <c r="A268" s="832" t="s">
        <v>585</v>
      </c>
      <c r="B268" s="833" t="s">
        <v>586</v>
      </c>
      <c r="C268" s="836" t="s">
        <v>605</v>
      </c>
      <c r="D268" s="852" t="s">
        <v>606</v>
      </c>
      <c r="E268" s="836" t="s">
        <v>3494</v>
      </c>
      <c r="F268" s="852" t="s">
        <v>3495</v>
      </c>
      <c r="G268" s="836" t="s">
        <v>3667</v>
      </c>
      <c r="H268" s="836" t="s">
        <v>3777</v>
      </c>
      <c r="I268" s="853">
        <v>2.0399999618530273</v>
      </c>
      <c r="J268" s="853">
        <v>50</v>
      </c>
      <c r="K268" s="854">
        <v>102</v>
      </c>
    </row>
    <row r="269" spans="1:11" ht="14.45" customHeight="1" x14ac:dyDescent="0.2">
      <c r="A269" s="832" t="s">
        <v>585</v>
      </c>
      <c r="B269" s="833" t="s">
        <v>586</v>
      </c>
      <c r="C269" s="836" t="s">
        <v>605</v>
      </c>
      <c r="D269" s="852" t="s">
        <v>606</v>
      </c>
      <c r="E269" s="836" t="s">
        <v>3494</v>
      </c>
      <c r="F269" s="852" t="s">
        <v>3495</v>
      </c>
      <c r="G269" s="836" t="s">
        <v>3778</v>
      </c>
      <c r="H269" s="836" t="s">
        <v>3779</v>
      </c>
      <c r="I269" s="853">
        <v>2.0299999713897705</v>
      </c>
      <c r="J269" s="853">
        <v>100</v>
      </c>
      <c r="K269" s="854">
        <v>203</v>
      </c>
    </row>
    <row r="270" spans="1:11" ht="14.45" customHeight="1" x14ac:dyDescent="0.2">
      <c r="A270" s="832" t="s">
        <v>585</v>
      </c>
      <c r="B270" s="833" t="s">
        <v>586</v>
      </c>
      <c r="C270" s="836" t="s">
        <v>605</v>
      </c>
      <c r="D270" s="852" t="s">
        <v>606</v>
      </c>
      <c r="E270" s="836" t="s">
        <v>3494</v>
      </c>
      <c r="F270" s="852" t="s">
        <v>3495</v>
      </c>
      <c r="G270" s="836" t="s">
        <v>3671</v>
      </c>
      <c r="H270" s="836" t="s">
        <v>3672</v>
      </c>
      <c r="I270" s="853">
        <v>3.0999999046325684</v>
      </c>
      <c r="J270" s="853">
        <v>150</v>
      </c>
      <c r="K270" s="854">
        <v>465</v>
      </c>
    </row>
    <row r="271" spans="1:11" ht="14.45" customHeight="1" x14ac:dyDescent="0.2">
      <c r="A271" s="832" t="s">
        <v>585</v>
      </c>
      <c r="B271" s="833" t="s">
        <v>586</v>
      </c>
      <c r="C271" s="836" t="s">
        <v>605</v>
      </c>
      <c r="D271" s="852" t="s">
        <v>606</v>
      </c>
      <c r="E271" s="836" t="s">
        <v>3494</v>
      </c>
      <c r="F271" s="852" t="s">
        <v>3495</v>
      </c>
      <c r="G271" s="836" t="s">
        <v>3674</v>
      </c>
      <c r="H271" s="836" t="s">
        <v>3675</v>
      </c>
      <c r="I271" s="853">
        <v>1.9199999570846558</v>
      </c>
      <c r="J271" s="853">
        <v>200</v>
      </c>
      <c r="K271" s="854">
        <v>384</v>
      </c>
    </row>
    <row r="272" spans="1:11" ht="14.45" customHeight="1" x14ac:dyDescent="0.2">
      <c r="A272" s="832" t="s">
        <v>585</v>
      </c>
      <c r="B272" s="833" t="s">
        <v>586</v>
      </c>
      <c r="C272" s="836" t="s">
        <v>605</v>
      </c>
      <c r="D272" s="852" t="s">
        <v>606</v>
      </c>
      <c r="E272" s="836" t="s">
        <v>3494</v>
      </c>
      <c r="F272" s="852" t="s">
        <v>3495</v>
      </c>
      <c r="G272" s="836" t="s">
        <v>3671</v>
      </c>
      <c r="H272" s="836" t="s">
        <v>3780</v>
      </c>
      <c r="I272" s="853">
        <v>3.0966665744781494</v>
      </c>
      <c r="J272" s="853">
        <v>450</v>
      </c>
      <c r="K272" s="854">
        <v>1393</v>
      </c>
    </row>
    <row r="273" spans="1:11" ht="14.45" customHeight="1" x14ac:dyDescent="0.2">
      <c r="A273" s="832" t="s">
        <v>585</v>
      </c>
      <c r="B273" s="833" t="s">
        <v>586</v>
      </c>
      <c r="C273" s="836" t="s">
        <v>605</v>
      </c>
      <c r="D273" s="852" t="s">
        <v>606</v>
      </c>
      <c r="E273" s="836" t="s">
        <v>3494</v>
      </c>
      <c r="F273" s="852" t="s">
        <v>3495</v>
      </c>
      <c r="G273" s="836" t="s">
        <v>3676</v>
      </c>
      <c r="H273" s="836" t="s">
        <v>3677</v>
      </c>
      <c r="I273" s="853">
        <v>2.1650000810623169</v>
      </c>
      <c r="J273" s="853">
        <v>400</v>
      </c>
      <c r="K273" s="854">
        <v>866</v>
      </c>
    </row>
    <row r="274" spans="1:11" ht="14.45" customHeight="1" x14ac:dyDescent="0.2">
      <c r="A274" s="832" t="s">
        <v>585</v>
      </c>
      <c r="B274" s="833" t="s">
        <v>586</v>
      </c>
      <c r="C274" s="836" t="s">
        <v>605</v>
      </c>
      <c r="D274" s="852" t="s">
        <v>606</v>
      </c>
      <c r="E274" s="836" t="s">
        <v>3494</v>
      </c>
      <c r="F274" s="852" t="s">
        <v>3495</v>
      </c>
      <c r="G274" s="836" t="s">
        <v>3676</v>
      </c>
      <c r="H274" s="836" t="s">
        <v>3678</v>
      </c>
      <c r="I274" s="853">
        <v>2.1600000858306885</v>
      </c>
      <c r="J274" s="853">
        <v>50</v>
      </c>
      <c r="K274" s="854">
        <v>108</v>
      </c>
    </row>
    <row r="275" spans="1:11" ht="14.45" customHeight="1" x14ac:dyDescent="0.2">
      <c r="A275" s="832" t="s">
        <v>585</v>
      </c>
      <c r="B275" s="833" t="s">
        <v>586</v>
      </c>
      <c r="C275" s="836" t="s">
        <v>605</v>
      </c>
      <c r="D275" s="852" t="s">
        <v>606</v>
      </c>
      <c r="E275" s="836" t="s">
        <v>3718</v>
      </c>
      <c r="F275" s="852" t="s">
        <v>3719</v>
      </c>
      <c r="G275" s="836" t="s">
        <v>3722</v>
      </c>
      <c r="H275" s="836" t="s">
        <v>3723</v>
      </c>
      <c r="I275" s="853">
        <v>7.0150001049041748</v>
      </c>
      <c r="J275" s="853">
        <v>7</v>
      </c>
      <c r="K275" s="854">
        <v>49.110000610351563</v>
      </c>
    </row>
    <row r="276" spans="1:11" ht="14.45" customHeight="1" x14ac:dyDescent="0.2">
      <c r="A276" s="832" t="s">
        <v>585</v>
      </c>
      <c r="B276" s="833" t="s">
        <v>586</v>
      </c>
      <c r="C276" s="836" t="s">
        <v>605</v>
      </c>
      <c r="D276" s="852" t="s">
        <v>606</v>
      </c>
      <c r="E276" s="836" t="s">
        <v>3718</v>
      </c>
      <c r="F276" s="852" t="s">
        <v>3719</v>
      </c>
      <c r="G276" s="836" t="s">
        <v>3724</v>
      </c>
      <c r="H276" s="836" t="s">
        <v>3725</v>
      </c>
      <c r="I276" s="853">
        <v>0.62999999523162842</v>
      </c>
      <c r="J276" s="853">
        <v>400</v>
      </c>
      <c r="K276" s="854">
        <v>252</v>
      </c>
    </row>
    <row r="277" spans="1:11" ht="14.45" customHeight="1" x14ac:dyDescent="0.2">
      <c r="A277" s="832" t="s">
        <v>585</v>
      </c>
      <c r="B277" s="833" t="s">
        <v>586</v>
      </c>
      <c r="C277" s="836" t="s">
        <v>605</v>
      </c>
      <c r="D277" s="852" t="s">
        <v>606</v>
      </c>
      <c r="E277" s="836" t="s">
        <v>3718</v>
      </c>
      <c r="F277" s="852" t="s">
        <v>3719</v>
      </c>
      <c r="G277" s="836" t="s">
        <v>3730</v>
      </c>
      <c r="H277" s="836" t="s">
        <v>3781</v>
      </c>
      <c r="I277" s="853">
        <v>0.62999999523162842</v>
      </c>
      <c r="J277" s="853">
        <v>200</v>
      </c>
      <c r="K277" s="854">
        <v>126</v>
      </c>
    </row>
    <row r="278" spans="1:11" ht="14.45" customHeight="1" x14ac:dyDescent="0.2">
      <c r="A278" s="832" t="s">
        <v>585</v>
      </c>
      <c r="B278" s="833" t="s">
        <v>586</v>
      </c>
      <c r="C278" s="836" t="s">
        <v>605</v>
      </c>
      <c r="D278" s="852" t="s">
        <v>606</v>
      </c>
      <c r="E278" s="836" t="s">
        <v>3718</v>
      </c>
      <c r="F278" s="852" t="s">
        <v>3719</v>
      </c>
      <c r="G278" s="836" t="s">
        <v>3724</v>
      </c>
      <c r="H278" s="836" t="s">
        <v>3728</v>
      </c>
      <c r="I278" s="853">
        <v>0.62666666507720947</v>
      </c>
      <c r="J278" s="853">
        <v>600</v>
      </c>
      <c r="K278" s="854">
        <v>376</v>
      </c>
    </row>
    <row r="279" spans="1:11" ht="14.45" customHeight="1" x14ac:dyDescent="0.2">
      <c r="A279" s="832" t="s">
        <v>585</v>
      </c>
      <c r="B279" s="833" t="s">
        <v>586</v>
      </c>
      <c r="C279" s="836" t="s">
        <v>605</v>
      </c>
      <c r="D279" s="852" t="s">
        <v>606</v>
      </c>
      <c r="E279" s="836" t="s">
        <v>3718</v>
      </c>
      <c r="F279" s="852" t="s">
        <v>3719</v>
      </c>
      <c r="G279" s="836" t="s">
        <v>3730</v>
      </c>
      <c r="H279" s="836" t="s">
        <v>3731</v>
      </c>
      <c r="I279" s="853">
        <v>0.62999999523162842</v>
      </c>
      <c r="J279" s="853">
        <v>600</v>
      </c>
      <c r="K279" s="854">
        <v>378</v>
      </c>
    </row>
    <row r="280" spans="1:11" ht="14.45" customHeight="1" x14ac:dyDescent="0.2">
      <c r="A280" s="832" t="s">
        <v>585</v>
      </c>
      <c r="B280" s="833" t="s">
        <v>586</v>
      </c>
      <c r="C280" s="836" t="s">
        <v>608</v>
      </c>
      <c r="D280" s="852" t="s">
        <v>609</v>
      </c>
      <c r="E280" s="836" t="s">
        <v>3365</v>
      </c>
      <c r="F280" s="852" t="s">
        <v>3366</v>
      </c>
      <c r="G280" s="836" t="s">
        <v>3782</v>
      </c>
      <c r="H280" s="836" t="s">
        <v>3783</v>
      </c>
      <c r="I280" s="853">
        <v>5445</v>
      </c>
      <c r="J280" s="853">
        <v>2</v>
      </c>
      <c r="K280" s="854">
        <v>10890</v>
      </c>
    </row>
    <row r="281" spans="1:11" ht="14.45" customHeight="1" x14ac:dyDescent="0.2">
      <c r="A281" s="832" t="s">
        <v>585</v>
      </c>
      <c r="B281" s="833" t="s">
        <v>586</v>
      </c>
      <c r="C281" s="836" t="s">
        <v>608</v>
      </c>
      <c r="D281" s="852" t="s">
        <v>609</v>
      </c>
      <c r="E281" s="836" t="s">
        <v>3365</v>
      </c>
      <c r="F281" s="852" t="s">
        <v>3366</v>
      </c>
      <c r="G281" s="836" t="s">
        <v>3784</v>
      </c>
      <c r="H281" s="836" t="s">
        <v>3785</v>
      </c>
      <c r="I281" s="853">
        <v>5445</v>
      </c>
      <c r="J281" s="853">
        <v>1</v>
      </c>
      <c r="K281" s="854">
        <v>5445</v>
      </c>
    </row>
    <row r="282" spans="1:11" ht="14.45" customHeight="1" x14ac:dyDescent="0.2">
      <c r="A282" s="832" t="s">
        <v>585</v>
      </c>
      <c r="B282" s="833" t="s">
        <v>586</v>
      </c>
      <c r="C282" s="836" t="s">
        <v>608</v>
      </c>
      <c r="D282" s="852" t="s">
        <v>609</v>
      </c>
      <c r="E282" s="836" t="s">
        <v>3365</v>
      </c>
      <c r="F282" s="852" t="s">
        <v>3366</v>
      </c>
      <c r="G282" s="836" t="s">
        <v>3786</v>
      </c>
      <c r="H282" s="836" t="s">
        <v>3787</v>
      </c>
      <c r="I282" s="853">
        <v>5445</v>
      </c>
      <c r="J282" s="853">
        <v>1</v>
      </c>
      <c r="K282" s="854">
        <v>5445</v>
      </c>
    </row>
    <row r="283" spans="1:11" ht="14.45" customHeight="1" x14ac:dyDescent="0.2">
      <c r="A283" s="832" t="s">
        <v>585</v>
      </c>
      <c r="B283" s="833" t="s">
        <v>586</v>
      </c>
      <c r="C283" s="836" t="s">
        <v>608</v>
      </c>
      <c r="D283" s="852" t="s">
        <v>609</v>
      </c>
      <c r="E283" s="836" t="s">
        <v>3365</v>
      </c>
      <c r="F283" s="852" t="s">
        <v>3366</v>
      </c>
      <c r="G283" s="836" t="s">
        <v>3367</v>
      </c>
      <c r="H283" s="836" t="s">
        <v>3368</v>
      </c>
      <c r="I283" s="853">
        <v>147.17908408425072</v>
      </c>
      <c r="J283" s="853">
        <v>79</v>
      </c>
      <c r="K283" s="854">
        <v>11627.249938964844</v>
      </c>
    </row>
    <row r="284" spans="1:11" ht="14.45" customHeight="1" x14ac:dyDescent="0.2">
      <c r="A284" s="832" t="s">
        <v>585</v>
      </c>
      <c r="B284" s="833" t="s">
        <v>586</v>
      </c>
      <c r="C284" s="836" t="s">
        <v>608</v>
      </c>
      <c r="D284" s="852" t="s">
        <v>609</v>
      </c>
      <c r="E284" s="836" t="s">
        <v>3365</v>
      </c>
      <c r="F284" s="852" t="s">
        <v>3366</v>
      </c>
      <c r="G284" s="836" t="s">
        <v>3369</v>
      </c>
      <c r="H284" s="836" t="s">
        <v>3370</v>
      </c>
      <c r="I284" s="853">
        <v>147.17999267578125</v>
      </c>
      <c r="J284" s="853">
        <v>79</v>
      </c>
      <c r="K284" s="854">
        <v>11627.31005859375</v>
      </c>
    </row>
    <row r="285" spans="1:11" ht="14.45" customHeight="1" x14ac:dyDescent="0.2">
      <c r="A285" s="832" t="s">
        <v>585</v>
      </c>
      <c r="B285" s="833" t="s">
        <v>586</v>
      </c>
      <c r="C285" s="836" t="s">
        <v>608</v>
      </c>
      <c r="D285" s="852" t="s">
        <v>609</v>
      </c>
      <c r="E285" s="836" t="s">
        <v>3365</v>
      </c>
      <c r="F285" s="852" t="s">
        <v>3366</v>
      </c>
      <c r="G285" s="836" t="s">
        <v>3371</v>
      </c>
      <c r="H285" s="836" t="s">
        <v>3372</v>
      </c>
      <c r="I285" s="853">
        <v>141.58000183105469</v>
      </c>
      <c r="J285" s="853">
        <v>28</v>
      </c>
      <c r="K285" s="854">
        <v>3964.2400054931641</v>
      </c>
    </row>
    <row r="286" spans="1:11" ht="14.45" customHeight="1" x14ac:dyDescent="0.2">
      <c r="A286" s="832" t="s">
        <v>585</v>
      </c>
      <c r="B286" s="833" t="s">
        <v>586</v>
      </c>
      <c r="C286" s="836" t="s">
        <v>608</v>
      </c>
      <c r="D286" s="852" t="s">
        <v>609</v>
      </c>
      <c r="E286" s="836" t="s">
        <v>3365</v>
      </c>
      <c r="F286" s="852" t="s">
        <v>3366</v>
      </c>
      <c r="G286" s="836" t="s">
        <v>3371</v>
      </c>
      <c r="H286" s="836" t="s">
        <v>3373</v>
      </c>
      <c r="I286" s="853">
        <v>141.57500457763672</v>
      </c>
      <c r="J286" s="853">
        <v>7</v>
      </c>
      <c r="K286" s="854">
        <v>991.02001953125</v>
      </c>
    </row>
    <row r="287" spans="1:11" ht="14.45" customHeight="1" x14ac:dyDescent="0.2">
      <c r="A287" s="832" t="s">
        <v>585</v>
      </c>
      <c r="B287" s="833" t="s">
        <v>586</v>
      </c>
      <c r="C287" s="836" t="s">
        <v>608</v>
      </c>
      <c r="D287" s="852" t="s">
        <v>609</v>
      </c>
      <c r="E287" s="836" t="s">
        <v>3365</v>
      </c>
      <c r="F287" s="852" t="s">
        <v>3366</v>
      </c>
      <c r="G287" s="836" t="s">
        <v>3788</v>
      </c>
      <c r="H287" s="836" t="s">
        <v>3789</v>
      </c>
      <c r="I287" s="853">
        <v>150</v>
      </c>
      <c r="J287" s="853">
        <v>3</v>
      </c>
      <c r="K287" s="854">
        <v>450</v>
      </c>
    </row>
    <row r="288" spans="1:11" ht="14.45" customHeight="1" x14ac:dyDescent="0.2">
      <c r="A288" s="832" t="s">
        <v>585</v>
      </c>
      <c r="B288" s="833" t="s">
        <v>586</v>
      </c>
      <c r="C288" s="836" t="s">
        <v>608</v>
      </c>
      <c r="D288" s="852" t="s">
        <v>609</v>
      </c>
      <c r="E288" s="836" t="s">
        <v>3365</v>
      </c>
      <c r="F288" s="852" t="s">
        <v>3366</v>
      </c>
      <c r="G288" s="836" t="s">
        <v>3790</v>
      </c>
      <c r="H288" s="836" t="s">
        <v>3791</v>
      </c>
      <c r="I288" s="853">
        <v>9228.1904296875</v>
      </c>
      <c r="J288" s="853">
        <v>1</v>
      </c>
      <c r="K288" s="854">
        <v>9228.1904296875</v>
      </c>
    </row>
    <row r="289" spans="1:11" ht="14.45" customHeight="1" x14ac:dyDescent="0.2">
      <c r="A289" s="832" t="s">
        <v>585</v>
      </c>
      <c r="B289" s="833" t="s">
        <v>586</v>
      </c>
      <c r="C289" s="836" t="s">
        <v>608</v>
      </c>
      <c r="D289" s="852" t="s">
        <v>609</v>
      </c>
      <c r="E289" s="836" t="s">
        <v>3365</v>
      </c>
      <c r="F289" s="852" t="s">
        <v>3366</v>
      </c>
      <c r="G289" s="836" t="s">
        <v>3374</v>
      </c>
      <c r="H289" s="836" t="s">
        <v>3375</v>
      </c>
      <c r="I289" s="853">
        <v>13.300000190734863</v>
      </c>
      <c r="J289" s="853">
        <v>20</v>
      </c>
      <c r="K289" s="854">
        <v>266</v>
      </c>
    </row>
    <row r="290" spans="1:11" ht="14.45" customHeight="1" x14ac:dyDescent="0.2">
      <c r="A290" s="832" t="s">
        <v>585</v>
      </c>
      <c r="B290" s="833" t="s">
        <v>586</v>
      </c>
      <c r="C290" s="836" t="s">
        <v>608</v>
      </c>
      <c r="D290" s="852" t="s">
        <v>609</v>
      </c>
      <c r="E290" s="836" t="s">
        <v>3365</v>
      </c>
      <c r="F290" s="852" t="s">
        <v>3366</v>
      </c>
      <c r="G290" s="836" t="s">
        <v>3374</v>
      </c>
      <c r="H290" s="836" t="s">
        <v>3376</v>
      </c>
      <c r="I290" s="853">
        <v>12.17899980545044</v>
      </c>
      <c r="J290" s="853">
        <v>100</v>
      </c>
      <c r="K290" s="854">
        <v>1217.859992980957</v>
      </c>
    </row>
    <row r="291" spans="1:11" ht="14.45" customHeight="1" x14ac:dyDescent="0.2">
      <c r="A291" s="832" t="s">
        <v>585</v>
      </c>
      <c r="B291" s="833" t="s">
        <v>586</v>
      </c>
      <c r="C291" s="836" t="s">
        <v>608</v>
      </c>
      <c r="D291" s="852" t="s">
        <v>609</v>
      </c>
      <c r="E291" s="836" t="s">
        <v>3365</v>
      </c>
      <c r="F291" s="852" t="s">
        <v>3366</v>
      </c>
      <c r="G291" s="836" t="s">
        <v>3792</v>
      </c>
      <c r="H291" s="836" t="s">
        <v>3793</v>
      </c>
      <c r="I291" s="853">
        <v>3035.31005859375</v>
      </c>
      <c r="J291" s="853">
        <v>1</v>
      </c>
      <c r="K291" s="854">
        <v>3035.31005859375</v>
      </c>
    </row>
    <row r="292" spans="1:11" ht="14.45" customHeight="1" x14ac:dyDescent="0.2">
      <c r="A292" s="832" t="s">
        <v>585</v>
      </c>
      <c r="B292" s="833" t="s">
        <v>586</v>
      </c>
      <c r="C292" s="836" t="s">
        <v>608</v>
      </c>
      <c r="D292" s="852" t="s">
        <v>609</v>
      </c>
      <c r="E292" s="836" t="s">
        <v>3365</v>
      </c>
      <c r="F292" s="852" t="s">
        <v>3366</v>
      </c>
      <c r="G292" s="836" t="s">
        <v>3794</v>
      </c>
      <c r="H292" s="836" t="s">
        <v>3795</v>
      </c>
      <c r="I292" s="853">
        <v>3035.31005859375</v>
      </c>
      <c r="J292" s="853">
        <v>2</v>
      </c>
      <c r="K292" s="854">
        <v>6070.6201171875</v>
      </c>
    </row>
    <row r="293" spans="1:11" ht="14.45" customHeight="1" x14ac:dyDescent="0.2">
      <c r="A293" s="832" t="s">
        <v>585</v>
      </c>
      <c r="B293" s="833" t="s">
        <v>586</v>
      </c>
      <c r="C293" s="836" t="s">
        <v>608</v>
      </c>
      <c r="D293" s="852" t="s">
        <v>609</v>
      </c>
      <c r="E293" s="836" t="s">
        <v>3365</v>
      </c>
      <c r="F293" s="852" t="s">
        <v>3366</v>
      </c>
      <c r="G293" s="836" t="s">
        <v>3796</v>
      </c>
      <c r="H293" s="836" t="s">
        <v>3797</v>
      </c>
      <c r="I293" s="853">
        <v>2277.8480957031252</v>
      </c>
      <c r="J293" s="853">
        <v>5</v>
      </c>
      <c r="K293" s="854">
        <v>11389.240478515625</v>
      </c>
    </row>
    <row r="294" spans="1:11" ht="14.45" customHeight="1" x14ac:dyDescent="0.2">
      <c r="A294" s="832" t="s">
        <v>585</v>
      </c>
      <c r="B294" s="833" t="s">
        <v>586</v>
      </c>
      <c r="C294" s="836" t="s">
        <v>608</v>
      </c>
      <c r="D294" s="852" t="s">
        <v>609</v>
      </c>
      <c r="E294" s="836" t="s">
        <v>3365</v>
      </c>
      <c r="F294" s="852" t="s">
        <v>3366</v>
      </c>
      <c r="G294" s="836" t="s">
        <v>3798</v>
      </c>
      <c r="H294" s="836" t="s">
        <v>3799</v>
      </c>
      <c r="I294" s="853">
        <v>2277.85009765625</v>
      </c>
      <c r="J294" s="853">
        <v>4</v>
      </c>
      <c r="K294" s="854">
        <v>9111.400390625</v>
      </c>
    </row>
    <row r="295" spans="1:11" ht="14.45" customHeight="1" x14ac:dyDescent="0.2">
      <c r="A295" s="832" t="s">
        <v>585</v>
      </c>
      <c r="B295" s="833" t="s">
        <v>586</v>
      </c>
      <c r="C295" s="836" t="s">
        <v>608</v>
      </c>
      <c r="D295" s="852" t="s">
        <v>609</v>
      </c>
      <c r="E295" s="836" t="s">
        <v>3365</v>
      </c>
      <c r="F295" s="852" t="s">
        <v>3366</v>
      </c>
      <c r="G295" s="836" t="s">
        <v>3792</v>
      </c>
      <c r="H295" s="836" t="s">
        <v>3800</v>
      </c>
      <c r="I295" s="853">
        <v>3035.31005859375</v>
      </c>
      <c r="J295" s="853">
        <v>5</v>
      </c>
      <c r="K295" s="854">
        <v>15176.55029296875</v>
      </c>
    </row>
    <row r="296" spans="1:11" ht="14.45" customHeight="1" x14ac:dyDescent="0.2">
      <c r="A296" s="832" t="s">
        <v>585</v>
      </c>
      <c r="B296" s="833" t="s">
        <v>586</v>
      </c>
      <c r="C296" s="836" t="s">
        <v>608</v>
      </c>
      <c r="D296" s="852" t="s">
        <v>609</v>
      </c>
      <c r="E296" s="836" t="s">
        <v>3365</v>
      </c>
      <c r="F296" s="852" t="s">
        <v>3366</v>
      </c>
      <c r="G296" s="836" t="s">
        <v>3794</v>
      </c>
      <c r="H296" s="836" t="s">
        <v>3801</v>
      </c>
      <c r="I296" s="853">
        <v>3035.31005859375</v>
      </c>
      <c r="J296" s="853">
        <v>1</v>
      </c>
      <c r="K296" s="854">
        <v>3035.31005859375</v>
      </c>
    </row>
    <row r="297" spans="1:11" ht="14.45" customHeight="1" x14ac:dyDescent="0.2">
      <c r="A297" s="832" t="s">
        <v>585</v>
      </c>
      <c r="B297" s="833" t="s">
        <v>586</v>
      </c>
      <c r="C297" s="836" t="s">
        <v>608</v>
      </c>
      <c r="D297" s="852" t="s">
        <v>609</v>
      </c>
      <c r="E297" s="836" t="s">
        <v>3365</v>
      </c>
      <c r="F297" s="852" t="s">
        <v>3366</v>
      </c>
      <c r="G297" s="836" t="s">
        <v>3802</v>
      </c>
      <c r="H297" s="836" t="s">
        <v>3803</v>
      </c>
      <c r="I297" s="853">
        <v>9228.1904296875</v>
      </c>
      <c r="J297" s="853">
        <v>1</v>
      </c>
      <c r="K297" s="854">
        <v>9228.1904296875</v>
      </c>
    </row>
    <row r="298" spans="1:11" ht="14.45" customHeight="1" x14ac:dyDescent="0.2">
      <c r="A298" s="832" t="s">
        <v>585</v>
      </c>
      <c r="B298" s="833" t="s">
        <v>586</v>
      </c>
      <c r="C298" s="836" t="s">
        <v>608</v>
      </c>
      <c r="D298" s="852" t="s">
        <v>609</v>
      </c>
      <c r="E298" s="836" t="s">
        <v>3365</v>
      </c>
      <c r="F298" s="852" t="s">
        <v>3366</v>
      </c>
      <c r="G298" s="836" t="s">
        <v>3804</v>
      </c>
      <c r="H298" s="836" t="s">
        <v>3805</v>
      </c>
      <c r="I298" s="853">
        <v>22994.599609375</v>
      </c>
      <c r="J298" s="853">
        <v>1</v>
      </c>
      <c r="K298" s="854">
        <v>22994.599609375</v>
      </c>
    </row>
    <row r="299" spans="1:11" ht="14.45" customHeight="1" x14ac:dyDescent="0.2">
      <c r="A299" s="832" t="s">
        <v>585</v>
      </c>
      <c r="B299" s="833" t="s">
        <v>586</v>
      </c>
      <c r="C299" s="836" t="s">
        <v>608</v>
      </c>
      <c r="D299" s="852" t="s">
        <v>609</v>
      </c>
      <c r="E299" s="836" t="s">
        <v>3365</v>
      </c>
      <c r="F299" s="852" t="s">
        <v>3366</v>
      </c>
      <c r="G299" s="836" t="s">
        <v>3806</v>
      </c>
      <c r="H299" s="836" t="s">
        <v>3807</v>
      </c>
      <c r="I299" s="853">
        <v>22994.58984375</v>
      </c>
      <c r="J299" s="853">
        <v>1</v>
      </c>
      <c r="K299" s="854">
        <v>22994.58984375</v>
      </c>
    </row>
    <row r="300" spans="1:11" ht="14.45" customHeight="1" x14ac:dyDescent="0.2">
      <c r="A300" s="832" t="s">
        <v>585</v>
      </c>
      <c r="B300" s="833" t="s">
        <v>586</v>
      </c>
      <c r="C300" s="836" t="s">
        <v>608</v>
      </c>
      <c r="D300" s="852" t="s">
        <v>609</v>
      </c>
      <c r="E300" s="836" t="s">
        <v>3365</v>
      </c>
      <c r="F300" s="852" t="s">
        <v>3366</v>
      </c>
      <c r="G300" s="836" t="s">
        <v>3808</v>
      </c>
      <c r="H300" s="836" t="s">
        <v>3809</v>
      </c>
      <c r="I300" s="853">
        <v>16187.7197265625</v>
      </c>
      <c r="J300" s="853">
        <v>1</v>
      </c>
      <c r="K300" s="854">
        <v>16187.7197265625</v>
      </c>
    </row>
    <row r="301" spans="1:11" ht="14.45" customHeight="1" x14ac:dyDescent="0.2">
      <c r="A301" s="832" t="s">
        <v>585</v>
      </c>
      <c r="B301" s="833" t="s">
        <v>586</v>
      </c>
      <c r="C301" s="836" t="s">
        <v>608</v>
      </c>
      <c r="D301" s="852" t="s">
        <v>609</v>
      </c>
      <c r="E301" s="836" t="s">
        <v>3365</v>
      </c>
      <c r="F301" s="852" t="s">
        <v>3366</v>
      </c>
      <c r="G301" s="836" t="s">
        <v>3810</v>
      </c>
      <c r="H301" s="836" t="s">
        <v>3811</v>
      </c>
      <c r="I301" s="853">
        <v>3709.669921875</v>
      </c>
      <c r="J301" s="853">
        <v>1</v>
      </c>
      <c r="K301" s="854">
        <v>3709.669921875</v>
      </c>
    </row>
    <row r="302" spans="1:11" ht="14.45" customHeight="1" x14ac:dyDescent="0.2">
      <c r="A302" s="832" t="s">
        <v>585</v>
      </c>
      <c r="B302" s="833" t="s">
        <v>586</v>
      </c>
      <c r="C302" s="836" t="s">
        <v>608</v>
      </c>
      <c r="D302" s="852" t="s">
        <v>609</v>
      </c>
      <c r="E302" s="836" t="s">
        <v>3365</v>
      </c>
      <c r="F302" s="852" t="s">
        <v>3366</v>
      </c>
      <c r="G302" s="836" t="s">
        <v>3810</v>
      </c>
      <c r="H302" s="836" t="s">
        <v>3812</v>
      </c>
      <c r="I302" s="853">
        <v>3709.669921875</v>
      </c>
      <c r="J302" s="853">
        <v>1</v>
      </c>
      <c r="K302" s="854">
        <v>3709.669921875</v>
      </c>
    </row>
    <row r="303" spans="1:11" ht="14.45" customHeight="1" x14ac:dyDescent="0.2">
      <c r="A303" s="832" t="s">
        <v>585</v>
      </c>
      <c r="B303" s="833" t="s">
        <v>586</v>
      </c>
      <c r="C303" s="836" t="s">
        <v>608</v>
      </c>
      <c r="D303" s="852" t="s">
        <v>609</v>
      </c>
      <c r="E303" s="836" t="s">
        <v>3365</v>
      </c>
      <c r="F303" s="852" t="s">
        <v>3366</v>
      </c>
      <c r="G303" s="836" t="s">
        <v>3813</v>
      </c>
      <c r="H303" s="836" t="s">
        <v>3814</v>
      </c>
      <c r="I303" s="853">
        <v>3130.75</v>
      </c>
      <c r="J303" s="853">
        <v>1</v>
      </c>
      <c r="K303" s="854">
        <v>3130.75</v>
      </c>
    </row>
    <row r="304" spans="1:11" ht="14.45" customHeight="1" x14ac:dyDescent="0.2">
      <c r="A304" s="832" t="s">
        <v>585</v>
      </c>
      <c r="B304" s="833" t="s">
        <v>586</v>
      </c>
      <c r="C304" s="836" t="s">
        <v>608</v>
      </c>
      <c r="D304" s="852" t="s">
        <v>609</v>
      </c>
      <c r="E304" s="836" t="s">
        <v>3365</v>
      </c>
      <c r="F304" s="852" t="s">
        <v>3366</v>
      </c>
      <c r="G304" s="836" t="s">
        <v>3813</v>
      </c>
      <c r="H304" s="836" t="s">
        <v>3815</v>
      </c>
      <c r="I304" s="853">
        <v>3130.75</v>
      </c>
      <c r="J304" s="853">
        <v>4</v>
      </c>
      <c r="K304" s="854">
        <v>12523</v>
      </c>
    </row>
    <row r="305" spans="1:11" ht="14.45" customHeight="1" x14ac:dyDescent="0.2">
      <c r="A305" s="832" t="s">
        <v>585</v>
      </c>
      <c r="B305" s="833" t="s">
        <v>586</v>
      </c>
      <c r="C305" s="836" t="s">
        <v>608</v>
      </c>
      <c r="D305" s="852" t="s">
        <v>609</v>
      </c>
      <c r="E305" s="836" t="s">
        <v>3365</v>
      </c>
      <c r="F305" s="852" t="s">
        <v>3366</v>
      </c>
      <c r="G305" s="836" t="s">
        <v>3816</v>
      </c>
      <c r="H305" s="836" t="s">
        <v>3817</v>
      </c>
      <c r="I305" s="853">
        <v>213.35000610351563</v>
      </c>
      <c r="J305" s="853">
        <v>26</v>
      </c>
      <c r="K305" s="854">
        <v>5547.0200500488281</v>
      </c>
    </row>
    <row r="306" spans="1:11" ht="14.45" customHeight="1" x14ac:dyDescent="0.2">
      <c r="A306" s="832" t="s">
        <v>585</v>
      </c>
      <c r="B306" s="833" t="s">
        <v>586</v>
      </c>
      <c r="C306" s="836" t="s">
        <v>608</v>
      </c>
      <c r="D306" s="852" t="s">
        <v>609</v>
      </c>
      <c r="E306" s="836" t="s">
        <v>3365</v>
      </c>
      <c r="F306" s="852" t="s">
        <v>3366</v>
      </c>
      <c r="G306" s="836" t="s">
        <v>3818</v>
      </c>
      <c r="H306" s="836" t="s">
        <v>3819</v>
      </c>
      <c r="I306" s="853">
        <v>5725</v>
      </c>
      <c r="J306" s="853">
        <v>12</v>
      </c>
      <c r="K306" s="854">
        <v>68700</v>
      </c>
    </row>
    <row r="307" spans="1:11" ht="14.45" customHeight="1" x14ac:dyDescent="0.2">
      <c r="A307" s="832" t="s">
        <v>585</v>
      </c>
      <c r="B307" s="833" t="s">
        <v>586</v>
      </c>
      <c r="C307" s="836" t="s">
        <v>608</v>
      </c>
      <c r="D307" s="852" t="s">
        <v>609</v>
      </c>
      <c r="E307" s="836" t="s">
        <v>3365</v>
      </c>
      <c r="F307" s="852" t="s">
        <v>3366</v>
      </c>
      <c r="G307" s="836" t="s">
        <v>3820</v>
      </c>
      <c r="H307" s="836" t="s">
        <v>3821</v>
      </c>
      <c r="I307" s="853">
        <v>2722.5</v>
      </c>
      <c r="J307" s="853">
        <v>13</v>
      </c>
      <c r="K307" s="854">
        <v>35392.5</v>
      </c>
    </row>
    <row r="308" spans="1:11" ht="14.45" customHeight="1" x14ac:dyDescent="0.2">
      <c r="A308" s="832" t="s">
        <v>585</v>
      </c>
      <c r="B308" s="833" t="s">
        <v>586</v>
      </c>
      <c r="C308" s="836" t="s">
        <v>608</v>
      </c>
      <c r="D308" s="852" t="s">
        <v>609</v>
      </c>
      <c r="E308" s="836" t="s">
        <v>3365</v>
      </c>
      <c r="F308" s="852" t="s">
        <v>3366</v>
      </c>
      <c r="G308" s="836" t="s">
        <v>3820</v>
      </c>
      <c r="H308" s="836" t="s">
        <v>3822</v>
      </c>
      <c r="I308" s="853">
        <v>2722.500244140625</v>
      </c>
      <c r="J308" s="853">
        <v>30</v>
      </c>
      <c r="K308" s="854">
        <v>81675</v>
      </c>
    </row>
    <row r="309" spans="1:11" ht="14.45" customHeight="1" x14ac:dyDescent="0.2">
      <c r="A309" s="832" t="s">
        <v>585</v>
      </c>
      <c r="B309" s="833" t="s">
        <v>586</v>
      </c>
      <c r="C309" s="836" t="s">
        <v>608</v>
      </c>
      <c r="D309" s="852" t="s">
        <v>609</v>
      </c>
      <c r="E309" s="836" t="s">
        <v>3365</v>
      </c>
      <c r="F309" s="852" t="s">
        <v>3366</v>
      </c>
      <c r="G309" s="836" t="s">
        <v>3823</v>
      </c>
      <c r="H309" s="836" t="s">
        <v>3824</v>
      </c>
      <c r="I309" s="853">
        <v>125.83999633789063</v>
      </c>
      <c r="J309" s="853">
        <v>1</v>
      </c>
      <c r="K309" s="854">
        <v>125.83999633789063</v>
      </c>
    </row>
    <row r="310" spans="1:11" ht="14.45" customHeight="1" x14ac:dyDescent="0.2">
      <c r="A310" s="832" t="s">
        <v>585</v>
      </c>
      <c r="B310" s="833" t="s">
        <v>586</v>
      </c>
      <c r="C310" s="836" t="s">
        <v>608</v>
      </c>
      <c r="D310" s="852" t="s">
        <v>609</v>
      </c>
      <c r="E310" s="836" t="s">
        <v>3365</v>
      </c>
      <c r="F310" s="852" t="s">
        <v>3366</v>
      </c>
      <c r="G310" s="836" t="s">
        <v>3825</v>
      </c>
      <c r="H310" s="836" t="s">
        <v>3826</v>
      </c>
      <c r="I310" s="853">
        <v>3872.75</v>
      </c>
      <c r="J310" s="853">
        <v>1</v>
      </c>
      <c r="K310" s="854">
        <v>3872.75</v>
      </c>
    </row>
    <row r="311" spans="1:11" ht="14.45" customHeight="1" x14ac:dyDescent="0.2">
      <c r="A311" s="832" t="s">
        <v>585</v>
      </c>
      <c r="B311" s="833" t="s">
        <v>586</v>
      </c>
      <c r="C311" s="836" t="s">
        <v>608</v>
      </c>
      <c r="D311" s="852" t="s">
        <v>609</v>
      </c>
      <c r="E311" s="836" t="s">
        <v>3365</v>
      </c>
      <c r="F311" s="852" t="s">
        <v>3366</v>
      </c>
      <c r="G311" s="836" t="s">
        <v>3827</v>
      </c>
      <c r="H311" s="836" t="s">
        <v>3828</v>
      </c>
      <c r="I311" s="853">
        <v>2624.5400390625</v>
      </c>
      <c r="J311" s="853">
        <v>1</v>
      </c>
      <c r="K311" s="854">
        <v>2624.5400390625</v>
      </c>
    </row>
    <row r="312" spans="1:11" ht="14.45" customHeight="1" x14ac:dyDescent="0.2">
      <c r="A312" s="832" t="s">
        <v>585</v>
      </c>
      <c r="B312" s="833" t="s">
        <v>586</v>
      </c>
      <c r="C312" s="836" t="s">
        <v>608</v>
      </c>
      <c r="D312" s="852" t="s">
        <v>609</v>
      </c>
      <c r="E312" s="836" t="s">
        <v>3365</v>
      </c>
      <c r="F312" s="852" t="s">
        <v>3366</v>
      </c>
      <c r="G312" s="836" t="s">
        <v>3829</v>
      </c>
      <c r="H312" s="836" t="s">
        <v>3830</v>
      </c>
      <c r="I312" s="853">
        <v>4855.465087890625</v>
      </c>
      <c r="J312" s="853">
        <v>2</v>
      </c>
      <c r="K312" s="854">
        <v>9710.93017578125</v>
      </c>
    </row>
    <row r="313" spans="1:11" ht="14.45" customHeight="1" x14ac:dyDescent="0.2">
      <c r="A313" s="832" t="s">
        <v>585</v>
      </c>
      <c r="B313" s="833" t="s">
        <v>586</v>
      </c>
      <c r="C313" s="836" t="s">
        <v>608</v>
      </c>
      <c r="D313" s="852" t="s">
        <v>609</v>
      </c>
      <c r="E313" s="836" t="s">
        <v>3365</v>
      </c>
      <c r="F313" s="852" t="s">
        <v>3366</v>
      </c>
      <c r="G313" s="836" t="s">
        <v>3831</v>
      </c>
      <c r="H313" s="836" t="s">
        <v>3832</v>
      </c>
      <c r="I313" s="853">
        <v>11883.16015625</v>
      </c>
      <c r="J313" s="853">
        <v>2</v>
      </c>
      <c r="K313" s="854">
        <v>23766.3203125</v>
      </c>
    </row>
    <row r="314" spans="1:11" ht="14.45" customHeight="1" x14ac:dyDescent="0.2">
      <c r="A314" s="832" t="s">
        <v>585</v>
      </c>
      <c r="B314" s="833" t="s">
        <v>586</v>
      </c>
      <c r="C314" s="836" t="s">
        <v>608</v>
      </c>
      <c r="D314" s="852" t="s">
        <v>609</v>
      </c>
      <c r="E314" s="836" t="s">
        <v>3833</v>
      </c>
      <c r="F314" s="852" t="s">
        <v>3834</v>
      </c>
      <c r="G314" s="836" t="s">
        <v>3835</v>
      </c>
      <c r="H314" s="836" t="s">
        <v>3836</v>
      </c>
      <c r="I314" s="853">
        <v>40.900001525878906</v>
      </c>
      <c r="J314" s="853">
        <v>4</v>
      </c>
      <c r="K314" s="854">
        <v>163.58999633789063</v>
      </c>
    </row>
    <row r="315" spans="1:11" ht="14.45" customHeight="1" x14ac:dyDescent="0.2">
      <c r="A315" s="832" t="s">
        <v>585</v>
      </c>
      <c r="B315" s="833" t="s">
        <v>586</v>
      </c>
      <c r="C315" s="836" t="s">
        <v>608</v>
      </c>
      <c r="D315" s="852" t="s">
        <v>609</v>
      </c>
      <c r="E315" s="836" t="s">
        <v>3833</v>
      </c>
      <c r="F315" s="852" t="s">
        <v>3834</v>
      </c>
      <c r="G315" s="836" t="s">
        <v>3835</v>
      </c>
      <c r="H315" s="836" t="s">
        <v>3837</v>
      </c>
      <c r="I315" s="853">
        <v>40.900001525878906</v>
      </c>
      <c r="J315" s="853">
        <v>4</v>
      </c>
      <c r="K315" s="854">
        <v>163.58999633789063</v>
      </c>
    </row>
    <row r="316" spans="1:11" ht="14.45" customHeight="1" x14ac:dyDescent="0.2">
      <c r="A316" s="832" t="s">
        <v>585</v>
      </c>
      <c r="B316" s="833" t="s">
        <v>586</v>
      </c>
      <c r="C316" s="836" t="s">
        <v>608</v>
      </c>
      <c r="D316" s="852" t="s">
        <v>609</v>
      </c>
      <c r="E316" s="836" t="s">
        <v>3377</v>
      </c>
      <c r="F316" s="852" t="s">
        <v>3378</v>
      </c>
      <c r="G316" s="836" t="s">
        <v>3751</v>
      </c>
      <c r="H316" s="836" t="s">
        <v>3752</v>
      </c>
      <c r="I316" s="853">
        <v>4.1100001335144043</v>
      </c>
      <c r="J316" s="853">
        <v>50</v>
      </c>
      <c r="K316" s="854">
        <v>205.5</v>
      </c>
    </row>
    <row r="317" spans="1:11" ht="14.45" customHeight="1" x14ac:dyDescent="0.2">
      <c r="A317" s="832" t="s">
        <v>585</v>
      </c>
      <c r="B317" s="833" t="s">
        <v>586</v>
      </c>
      <c r="C317" s="836" t="s">
        <v>608</v>
      </c>
      <c r="D317" s="852" t="s">
        <v>609</v>
      </c>
      <c r="E317" s="836" t="s">
        <v>3377</v>
      </c>
      <c r="F317" s="852" t="s">
        <v>3378</v>
      </c>
      <c r="G317" s="836" t="s">
        <v>3383</v>
      </c>
      <c r="H317" s="836" t="s">
        <v>3384</v>
      </c>
      <c r="I317" s="853">
        <v>6.244999885559082</v>
      </c>
      <c r="J317" s="853">
        <v>128</v>
      </c>
      <c r="K317" s="854">
        <v>799.39999389648438</v>
      </c>
    </row>
    <row r="318" spans="1:11" ht="14.45" customHeight="1" x14ac:dyDescent="0.2">
      <c r="A318" s="832" t="s">
        <v>585</v>
      </c>
      <c r="B318" s="833" t="s">
        <v>586</v>
      </c>
      <c r="C318" s="836" t="s">
        <v>608</v>
      </c>
      <c r="D318" s="852" t="s">
        <v>609</v>
      </c>
      <c r="E318" s="836" t="s">
        <v>3377</v>
      </c>
      <c r="F318" s="852" t="s">
        <v>3378</v>
      </c>
      <c r="G318" s="836" t="s">
        <v>3385</v>
      </c>
      <c r="H318" s="836" t="s">
        <v>3386</v>
      </c>
      <c r="I318" s="853">
        <v>8.5900001525878906</v>
      </c>
      <c r="J318" s="853">
        <v>150</v>
      </c>
      <c r="K318" s="854">
        <v>1288.5</v>
      </c>
    </row>
    <row r="319" spans="1:11" ht="14.45" customHeight="1" x14ac:dyDescent="0.2">
      <c r="A319" s="832" t="s">
        <v>585</v>
      </c>
      <c r="B319" s="833" t="s">
        <v>586</v>
      </c>
      <c r="C319" s="836" t="s">
        <v>608</v>
      </c>
      <c r="D319" s="852" t="s">
        <v>609</v>
      </c>
      <c r="E319" s="836" t="s">
        <v>3377</v>
      </c>
      <c r="F319" s="852" t="s">
        <v>3378</v>
      </c>
      <c r="G319" s="836" t="s">
        <v>3838</v>
      </c>
      <c r="H319" s="836" t="s">
        <v>3839</v>
      </c>
      <c r="I319" s="853">
        <v>13.043333371480307</v>
      </c>
      <c r="J319" s="853">
        <v>60</v>
      </c>
      <c r="K319" s="854">
        <v>782.5</v>
      </c>
    </row>
    <row r="320" spans="1:11" ht="14.45" customHeight="1" x14ac:dyDescent="0.2">
      <c r="A320" s="832" t="s">
        <v>585</v>
      </c>
      <c r="B320" s="833" t="s">
        <v>586</v>
      </c>
      <c r="C320" s="836" t="s">
        <v>608</v>
      </c>
      <c r="D320" s="852" t="s">
        <v>609</v>
      </c>
      <c r="E320" s="836" t="s">
        <v>3377</v>
      </c>
      <c r="F320" s="852" t="s">
        <v>3378</v>
      </c>
      <c r="G320" s="836" t="s">
        <v>3387</v>
      </c>
      <c r="H320" s="836" t="s">
        <v>3388</v>
      </c>
      <c r="I320" s="853">
        <v>0.43166667222976685</v>
      </c>
      <c r="J320" s="853">
        <v>4000</v>
      </c>
      <c r="K320" s="854">
        <v>1725</v>
      </c>
    </row>
    <row r="321" spans="1:11" ht="14.45" customHeight="1" x14ac:dyDescent="0.2">
      <c r="A321" s="832" t="s">
        <v>585</v>
      </c>
      <c r="B321" s="833" t="s">
        <v>586</v>
      </c>
      <c r="C321" s="836" t="s">
        <v>608</v>
      </c>
      <c r="D321" s="852" t="s">
        <v>609</v>
      </c>
      <c r="E321" s="836" t="s">
        <v>3377</v>
      </c>
      <c r="F321" s="852" t="s">
        <v>3378</v>
      </c>
      <c r="G321" s="836" t="s">
        <v>3840</v>
      </c>
      <c r="H321" s="836" t="s">
        <v>3841</v>
      </c>
      <c r="I321" s="853">
        <v>0.625</v>
      </c>
      <c r="J321" s="853">
        <v>1500</v>
      </c>
      <c r="K321" s="854">
        <v>940</v>
      </c>
    </row>
    <row r="322" spans="1:11" ht="14.45" customHeight="1" x14ac:dyDescent="0.2">
      <c r="A322" s="832" t="s">
        <v>585</v>
      </c>
      <c r="B322" s="833" t="s">
        <v>586</v>
      </c>
      <c r="C322" s="836" t="s">
        <v>608</v>
      </c>
      <c r="D322" s="852" t="s">
        <v>609</v>
      </c>
      <c r="E322" s="836" t="s">
        <v>3377</v>
      </c>
      <c r="F322" s="852" t="s">
        <v>3378</v>
      </c>
      <c r="G322" s="836" t="s">
        <v>3840</v>
      </c>
      <c r="H322" s="836" t="s">
        <v>3842</v>
      </c>
      <c r="I322" s="853">
        <v>0.62666666507720947</v>
      </c>
      <c r="J322" s="853">
        <v>7500</v>
      </c>
      <c r="K322" s="854">
        <v>4700</v>
      </c>
    </row>
    <row r="323" spans="1:11" ht="14.45" customHeight="1" x14ac:dyDescent="0.2">
      <c r="A323" s="832" t="s">
        <v>585</v>
      </c>
      <c r="B323" s="833" t="s">
        <v>586</v>
      </c>
      <c r="C323" s="836" t="s">
        <v>608</v>
      </c>
      <c r="D323" s="852" t="s">
        <v>609</v>
      </c>
      <c r="E323" s="836" t="s">
        <v>3377</v>
      </c>
      <c r="F323" s="852" t="s">
        <v>3378</v>
      </c>
      <c r="G323" s="836" t="s">
        <v>3391</v>
      </c>
      <c r="H323" s="836" t="s">
        <v>3843</v>
      </c>
      <c r="I323" s="853">
        <v>1.2899999618530273</v>
      </c>
      <c r="J323" s="853">
        <v>800</v>
      </c>
      <c r="K323" s="854">
        <v>1032</v>
      </c>
    </row>
    <row r="324" spans="1:11" ht="14.45" customHeight="1" x14ac:dyDescent="0.2">
      <c r="A324" s="832" t="s">
        <v>585</v>
      </c>
      <c r="B324" s="833" t="s">
        <v>586</v>
      </c>
      <c r="C324" s="836" t="s">
        <v>608</v>
      </c>
      <c r="D324" s="852" t="s">
        <v>609</v>
      </c>
      <c r="E324" s="836" t="s">
        <v>3377</v>
      </c>
      <c r="F324" s="852" t="s">
        <v>3378</v>
      </c>
      <c r="G324" s="836" t="s">
        <v>3391</v>
      </c>
      <c r="H324" s="836" t="s">
        <v>3392</v>
      </c>
      <c r="I324" s="853">
        <v>1.2899999618530273</v>
      </c>
      <c r="J324" s="853">
        <v>6700</v>
      </c>
      <c r="K324" s="854">
        <v>8644.3300170898438</v>
      </c>
    </row>
    <row r="325" spans="1:11" ht="14.45" customHeight="1" x14ac:dyDescent="0.2">
      <c r="A325" s="832" t="s">
        <v>585</v>
      </c>
      <c r="B325" s="833" t="s">
        <v>586</v>
      </c>
      <c r="C325" s="836" t="s">
        <v>608</v>
      </c>
      <c r="D325" s="852" t="s">
        <v>609</v>
      </c>
      <c r="E325" s="836" t="s">
        <v>3377</v>
      </c>
      <c r="F325" s="852" t="s">
        <v>3378</v>
      </c>
      <c r="G325" s="836" t="s">
        <v>3393</v>
      </c>
      <c r="H325" s="836" t="s">
        <v>3844</v>
      </c>
      <c r="I325" s="853">
        <v>0.15000000596046448</v>
      </c>
      <c r="J325" s="853">
        <v>300</v>
      </c>
      <c r="K325" s="854">
        <v>45</v>
      </c>
    </row>
    <row r="326" spans="1:11" ht="14.45" customHeight="1" x14ac:dyDescent="0.2">
      <c r="A326" s="832" t="s">
        <v>585</v>
      </c>
      <c r="B326" s="833" t="s">
        <v>586</v>
      </c>
      <c r="C326" s="836" t="s">
        <v>608</v>
      </c>
      <c r="D326" s="852" t="s">
        <v>609</v>
      </c>
      <c r="E326" s="836" t="s">
        <v>3377</v>
      </c>
      <c r="F326" s="852" t="s">
        <v>3378</v>
      </c>
      <c r="G326" s="836" t="s">
        <v>3395</v>
      </c>
      <c r="H326" s="836" t="s">
        <v>3753</v>
      </c>
      <c r="I326" s="853">
        <v>0.4699999988079071</v>
      </c>
      <c r="J326" s="853">
        <v>300</v>
      </c>
      <c r="K326" s="854">
        <v>141</v>
      </c>
    </row>
    <row r="327" spans="1:11" ht="14.45" customHeight="1" x14ac:dyDescent="0.2">
      <c r="A327" s="832" t="s">
        <v>585</v>
      </c>
      <c r="B327" s="833" t="s">
        <v>586</v>
      </c>
      <c r="C327" s="836" t="s">
        <v>608</v>
      </c>
      <c r="D327" s="852" t="s">
        <v>609</v>
      </c>
      <c r="E327" s="836" t="s">
        <v>3377</v>
      </c>
      <c r="F327" s="852" t="s">
        <v>3378</v>
      </c>
      <c r="G327" s="836" t="s">
        <v>3395</v>
      </c>
      <c r="H327" s="836" t="s">
        <v>3396</v>
      </c>
      <c r="I327" s="853">
        <v>0.4699999988079071</v>
      </c>
      <c r="J327" s="853">
        <v>2300</v>
      </c>
      <c r="K327" s="854">
        <v>1081</v>
      </c>
    </row>
    <row r="328" spans="1:11" ht="14.45" customHeight="1" x14ac:dyDescent="0.2">
      <c r="A328" s="832" t="s">
        <v>585</v>
      </c>
      <c r="B328" s="833" t="s">
        <v>586</v>
      </c>
      <c r="C328" s="836" t="s">
        <v>608</v>
      </c>
      <c r="D328" s="852" t="s">
        <v>609</v>
      </c>
      <c r="E328" s="836" t="s">
        <v>3377</v>
      </c>
      <c r="F328" s="852" t="s">
        <v>3378</v>
      </c>
      <c r="G328" s="836" t="s">
        <v>3845</v>
      </c>
      <c r="H328" s="836" t="s">
        <v>3846</v>
      </c>
      <c r="I328" s="853">
        <v>0.27600000500679017</v>
      </c>
      <c r="J328" s="853">
        <v>1700</v>
      </c>
      <c r="K328" s="854">
        <v>468</v>
      </c>
    </row>
    <row r="329" spans="1:11" ht="14.45" customHeight="1" x14ac:dyDescent="0.2">
      <c r="A329" s="832" t="s">
        <v>585</v>
      </c>
      <c r="B329" s="833" t="s">
        <v>586</v>
      </c>
      <c r="C329" s="836" t="s">
        <v>608</v>
      </c>
      <c r="D329" s="852" t="s">
        <v>609</v>
      </c>
      <c r="E329" s="836" t="s">
        <v>3377</v>
      </c>
      <c r="F329" s="852" t="s">
        <v>3378</v>
      </c>
      <c r="G329" s="836" t="s">
        <v>3397</v>
      </c>
      <c r="H329" s="836" t="s">
        <v>3398</v>
      </c>
      <c r="I329" s="853">
        <v>1.1699999570846558</v>
      </c>
      <c r="J329" s="853">
        <v>1600</v>
      </c>
      <c r="K329" s="854">
        <v>1872</v>
      </c>
    </row>
    <row r="330" spans="1:11" ht="14.45" customHeight="1" x14ac:dyDescent="0.2">
      <c r="A330" s="832" t="s">
        <v>585</v>
      </c>
      <c r="B330" s="833" t="s">
        <v>586</v>
      </c>
      <c r="C330" s="836" t="s">
        <v>608</v>
      </c>
      <c r="D330" s="852" t="s">
        <v>609</v>
      </c>
      <c r="E330" s="836" t="s">
        <v>3377</v>
      </c>
      <c r="F330" s="852" t="s">
        <v>3378</v>
      </c>
      <c r="G330" s="836" t="s">
        <v>3399</v>
      </c>
      <c r="H330" s="836" t="s">
        <v>3847</v>
      </c>
      <c r="I330" s="853">
        <v>0.43999999761581421</v>
      </c>
      <c r="J330" s="853">
        <v>800</v>
      </c>
      <c r="K330" s="854">
        <v>352</v>
      </c>
    </row>
    <row r="331" spans="1:11" ht="14.45" customHeight="1" x14ac:dyDescent="0.2">
      <c r="A331" s="832" t="s">
        <v>585</v>
      </c>
      <c r="B331" s="833" t="s">
        <v>586</v>
      </c>
      <c r="C331" s="836" t="s">
        <v>608</v>
      </c>
      <c r="D331" s="852" t="s">
        <v>609</v>
      </c>
      <c r="E331" s="836" t="s">
        <v>3377</v>
      </c>
      <c r="F331" s="852" t="s">
        <v>3378</v>
      </c>
      <c r="G331" s="836" t="s">
        <v>3399</v>
      </c>
      <c r="H331" s="836" t="s">
        <v>3400</v>
      </c>
      <c r="I331" s="853">
        <v>0.43999999761581421</v>
      </c>
      <c r="J331" s="853">
        <v>6000</v>
      </c>
      <c r="K331" s="854">
        <v>2640</v>
      </c>
    </row>
    <row r="332" spans="1:11" ht="14.45" customHeight="1" x14ac:dyDescent="0.2">
      <c r="A332" s="832" t="s">
        <v>585</v>
      </c>
      <c r="B332" s="833" t="s">
        <v>586</v>
      </c>
      <c r="C332" s="836" t="s">
        <v>608</v>
      </c>
      <c r="D332" s="852" t="s">
        <v>609</v>
      </c>
      <c r="E332" s="836" t="s">
        <v>3377</v>
      </c>
      <c r="F332" s="852" t="s">
        <v>3378</v>
      </c>
      <c r="G332" s="836" t="s">
        <v>3848</v>
      </c>
      <c r="H332" s="836" t="s">
        <v>3849</v>
      </c>
      <c r="I332" s="853">
        <v>157.32000732421875</v>
      </c>
      <c r="J332" s="853">
        <v>3</v>
      </c>
      <c r="K332" s="854">
        <v>471.95999145507813</v>
      </c>
    </row>
    <row r="333" spans="1:11" ht="14.45" customHeight="1" x14ac:dyDescent="0.2">
      <c r="A333" s="832" t="s">
        <v>585</v>
      </c>
      <c r="B333" s="833" t="s">
        <v>586</v>
      </c>
      <c r="C333" s="836" t="s">
        <v>608</v>
      </c>
      <c r="D333" s="852" t="s">
        <v>609</v>
      </c>
      <c r="E333" s="836" t="s">
        <v>3377</v>
      </c>
      <c r="F333" s="852" t="s">
        <v>3378</v>
      </c>
      <c r="G333" s="836" t="s">
        <v>3848</v>
      </c>
      <c r="H333" s="836" t="s">
        <v>3850</v>
      </c>
      <c r="I333" s="853">
        <v>157.31250381469727</v>
      </c>
      <c r="J333" s="853">
        <v>10</v>
      </c>
      <c r="K333" s="854">
        <v>1573.1100158691406</v>
      </c>
    </row>
    <row r="334" spans="1:11" ht="14.45" customHeight="1" x14ac:dyDescent="0.2">
      <c r="A334" s="832" t="s">
        <v>585</v>
      </c>
      <c r="B334" s="833" t="s">
        <v>586</v>
      </c>
      <c r="C334" s="836" t="s">
        <v>608</v>
      </c>
      <c r="D334" s="852" t="s">
        <v>609</v>
      </c>
      <c r="E334" s="836" t="s">
        <v>3377</v>
      </c>
      <c r="F334" s="852" t="s">
        <v>3378</v>
      </c>
      <c r="G334" s="836" t="s">
        <v>3401</v>
      </c>
      <c r="H334" s="836" t="s">
        <v>3402</v>
      </c>
      <c r="I334" s="853">
        <v>6.3299999237060547</v>
      </c>
      <c r="J334" s="853">
        <v>200</v>
      </c>
      <c r="K334" s="854">
        <v>1266</v>
      </c>
    </row>
    <row r="335" spans="1:11" ht="14.45" customHeight="1" x14ac:dyDescent="0.2">
      <c r="A335" s="832" t="s">
        <v>585</v>
      </c>
      <c r="B335" s="833" t="s">
        <v>586</v>
      </c>
      <c r="C335" s="836" t="s">
        <v>608</v>
      </c>
      <c r="D335" s="852" t="s">
        <v>609</v>
      </c>
      <c r="E335" s="836" t="s">
        <v>3377</v>
      </c>
      <c r="F335" s="852" t="s">
        <v>3378</v>
      </c>
      <c r="G335" s="836" t="s">
        <v>3851</v>
      </c>
      <c r="H335" s="836" t="s">
        <v>3852</v>
      </c>
      <c r="I335" s="853">
        <v>355.35000610351563</v>
      </c>
      <c r="J335" s="853">
        <v>1</v>
      </c>
      <c r="K335" s="854">
        <v>355.35000610351563</v>
      </c>
    </row>
    <row r="336" spans="1:11" ht="14.45" customHeight="1" x14ac:dyDescent="0.2">
      <c r="A336" s="832" t="s">
        <v>585</v>
      </c>
      <c r="B336" s="833" t="s">
        <v>586</v>
      </c>
      <c r="C336" s="836" t="s">
        <v>608</v>
      </c>
      <c r="D336" s="852" t="s">
        <v>609</v>
      </c>
      <c r="E336" s="836" t="s">
        <v>3377</v>
      </c>
      <c r="F336" s="852" t="s">
        <v>3378</v>
      </c>
      <c r="G336" s="836" t="s">
        <v>3853</v>
      </c>
      <c r="H336" s="836" t="s">
        <v>3854</v>
      </c>
      <c r="I336" s="853">
        <v>123.27999877929688</v>
      </c>
      <c r="J336" s="853">
        <v>10</v>
      </c>
      <c r="K336" s="854">
        <v>1232.800048828125</v>
      </c>
    </row>
    <row r="337" spans="1:11" ht="14.45" customHeight="1" x14ac:dyDescent="0.2">
      <c r="A337" s="832" t="s">
        <v>585</v>
      </c>
      <c r="B337" s="833" t="s">
        <v>586</v>
      </c>
      <c r="C337" s="836" t="s">
        <v>608</v>
      </c>
      <c r="D337" s="852" t="s">
        <v>609</v>
      </c>
      <c r="E337" s="836" t="s">
        <v>3377</v>
      </c>
      <c r="F337" s="852" t="s">
        <v>3378</v>
      </c>
      <c r="G337" s="836" t="s">
        <v>3405</v>
      </c>
      <c r="H337" s="836" t="s">
        <v>3406</v>
      </c>
      <c r="I337" s="853">
        <v>22.149999618530273</v>
      </c>
      <c r="J337" s="853">
        <v>25</v>
      </c>
      <c r="K337" s="854">
        <v>553.75</v>
      </c>
    </row>
    <row r="338" spans="1:11" ht="14.45" customHeight="1" x14ac:dyDescent="0.2">
      <c r="A338" s="832" t="s">
        <v>585</v>
      </c>
      <c r="B338" s="833" t="s">
        <v>586</v>
      </c>
      <c r="C338" s="836" t="s">
        <v>608</v>
      </c>
      <c r="D338" s="852" t="s">
        <v>609</v>
      </c>
      <c r="E338" s="836" t="s">
        <v>3377</v>
      </c>
      <c r="F338" s="852" t="s">
        <v>3378</v>
      </c>
      <c r="G338" s="836" t="s">
        <v>3407</v>
      </c>
      <c r="H338" s="836" t="s">
        <v>3408</v>
      </c>
      <c r="I338" s="853">
        <v>30.170000076293945</v>
      </c>
      <c r="J338" s="853">
        <v>26</v>
      </c>
      <c r="K338" s="854">
        <v>784.41998291015625</v>
      </c>
    </row>
    <row r="339" spans="1:11" ht="14.45" customHeight="1" x14ac:dyDescent="0.2">
      <c r="A339" s="832" t="s">
        <v>585</v>
      </c>
      <c r="B339" s="833" t="s">
        <v>586</v>
      </c>
      <c r="C339" s="836" t="s">
        <v>608</v>
      </c>
      <c r="D339" s="852" t="s">
        <v>609</v>
      </c>
      <c r="E339" s="836" t="s">
        <v>3377</v>
      </c>
      <c r="F339" s="852" t="s">
        <v>3378</v>
      </c>
      <c r="G339" s="836" t="s">
        <v>3855</v>
      </c>
      <c r="H339" s="836" t="s">
        <v>3856</v>
      </c>
      <c r="I339" s="853">
        <v>129.25999450683594</v>
      </c>
      <c r="J339" s="853">
        <v>10</v>
      </c>
      <c r="K339" s="854">
        <v>1292.5999755859375</v>
      </c>
    </row>
    <row r="340" spans="1:11" ht="14.45" customHeight="1" x14ac:dyDescent="0.2">
      <c r="A340" s="832" t="s">
        <v>585</v>
      </c>
      <c r="B340" s="833" t="s">
        <v>586</v>
      </c>
      <c r="C340" s="836" t="s">
        <v>608</v>
      </c>
      <c r="D340" s="852" t="s">
        <v>609</v>
      </c>
      <c r="E340" s="836" t="s">
        <v>3377</v>
      </c>
      <c r="F340" s="852" t="s">
        <v>3378</v>
      </c>
      <c r="G340" s="836" t="s">
        <v>3437</v>
      </c>
      <c r="H340" s="836" t="s">
        <v>3857</v>
      </c>
      <c r="I340" s="853">
        <v>139.16999816894531</v>
      </c>
      <c r="J340" s="853">
        <v>1</v>
      </c>
      <c r="K340" s="854">
        <v>139.16999816894531</v>
      </c>
    </row>
    <row r="341" spans="1:11" ht="14.45" customHeight="1" x14ac:dyDescent="0.2">
      <c r="A341" s="832" t="s">
        <v>585</v>
      </c>
      <c r="B341" s="833" t="s">
        <v>586</v>
      </c>
      <c r="C341" s="836" t="s">
        <v>608</v>
      </c>
      <c r="D341" s="852" t="s">
        <v>609</v>
      </c>
      <c r="E341" s="836" t="s">
        <v>3377</v>
      </c>
      <c r="F341" s="852" t="s">
        <v>3378</v>
      </c>
      <c r="G341" s="836" t="s">
        <v>3858</v>
      </c>
      <c r="H341" s="836" t="s">
        <v>3859</v>
      </c>
      <c r="I341" s="853">
        <v>5.7300000190734863</v>
      </c>
      <c r="J341" s="853">
        <v>20</v>
      </c>
      <c r="K341" s="854">
        <v>114.54000091552734</v>
      </c>
    </row>
    <row r="342" spans="1:11" ht="14.45" customHeight="1" x14ac:dyDescent="0.2">
      <c r="A342" s="832" t="s">
        <v>585</v>
      </c>
      <c r="B342" s="833" t="s">
        <v>586</v>
      </c>
      <c r="C342" s="836" t="s">
        <v>608</v>
      </c>
      <c r="D342" s="852" t="s">
        <v>609</v>
      </c>
      <c r="E342" s="836" t="s">
        <v>3377</v>
      </c>
      <c r="F342" s="852" t="s">
        <v>3378</v>
      </c>
      <c r="G342" s="836" t="s">
        <v>3764</v>
      </c>
      <c r="H342" s="836" t="s">
        <v>3860</v>
      </c>
      <c r="I342" s="853">
        <v>26.020000457763672</v>
      </c>
      <c r="J342" s="853">
        <v>20</v>
      </c>
      <c r="K342" s="854">
        <v>520.29998779296875</v>
      </c>
    </row>
    <row r="343" spans="1:11" ht="14.45" customHeight="1" x14ac:dyDescent="0.2">
      <c r="A343" s="832" t="s">
        <v>585</v>
      </c>
      <c r="B343" s="833" t="s">
        <v>586</v>
      </c>
      <c r="C343" s="836" t="s">
        <v>608</v>
      </c>
      <c r="D343" s="852" t="s">
        <v>609</v>
      </c>
      <c r="E343" s="836" t="s">
        <v>3377</v>
      </c>
      <c r="F343" s="852" t="s">
        <v>3378</v>
      </c>
      <c r="G343" s="836" t="s">
        <v>3419</v>
      </c>
      <c r="H343" s="836" t="s">
        <v>3420</v>
      </c>
      <c r="I343" s="853">
        <v>656.6400146484375</v>
      </c>
      <c r="J343" s="853">
        <v>1</v>
      </c>
      <c r="K343" s="854">
        <v>656.6400146484375</v>
      </c>
    </row>
    <row r="344" spans="1:11" ht="14.45" customHeight="1" x14ac:dyDescent="0.2">
      <c r="A344" s="832" t="s">
        <v>585</v>
      </c>
      <c r="B344" s="833" t="s">
        <v>586</v>
      </c>
      <c r="C344" s="836" t="s">
        <v>608</v>
      </c>
      <c r="D344" s="852" t="s">
        <v>609</v>
      </c>
      <c r="E344" s="836" t="s">
        <v>3377</v>
      </c>
      <c r="F344" s="852" t="s">
        <v>3378</v>
      </c>
      <c r="G344" s="836" t="s">
        <v>3861</v>
      </c>
      <c r="H344" s="836" t="s">
        <v>3862</v>
      </c>
      <c r="I344" s="853">
        <v>895.17999267578125</v>
      </c>
      <c r="J344" s="853">
        <v>1</v>
      </c>
      <c r="K344" s="854">
        <v>895.17999267578125</v>
      </c>
    </row>
    <row r="345" spans="1:11" ht="14.45" customHeight="1" x14ac:dyDescent="0.2">
      <c r="A345" s="832" t="s">
        <v>585</v>
      </c>
      <c r="B345" s="833" t="s">
        <v>586</v>
      </c>
      <c r="C345" s="836" t="s">
        <v>608</v>
      </c>
      <c r="D345" s="852" t="s">
        <v>609</v>
      </c>
      <c r="E345" s="836" t="s">
        <v>3377</v>
      </c>
      <c r="F345" s="852" t="s">
        <v>3378</v>
      </c>
      <c r="G345" s="836" t="s">
        <v>3863</v>
      </c>
      <c r="H345" s="836" t="s">
        <v>3864</v>
      </c>
      <c r="I345" s="853">
        <v>6.5300002098083496</v>
      </c>
      <c r="J345" s="853">
        <v>300</v>
      </c>
      <c r="K345" s="854">
        <v>1959</v>
      </c>
    </row>
    <row r="346" spans="1:11" ht="14.45" customHeight="1" x14ac:dyDescent="0.2">
      <c r="A346" s="832" t="s">
        <v>585</v>
      </c>
      <c r="B346" s="833" t="s">
        <v>586</v>
      </c>
      <c r="C346" s="836" t="s">
        <v>608</v>
      </c>
      <c r="D346" s="852" t="s">
        <v>609</v>
      </c>
      <c r="E346" s="836" t="s">
        <v>3377</v>
      </c>
      <c r="F346" s="852" t="s">
        <v>3378</v>
      </c>
      <c r="G346" s="836" t="s">
        <v>3401</v>
      </c>
      <c r="H346" s="836" t="s">
        <v>3423</v>
      </c>
      <c r="I346" s="853">
        <v>6.3250000476837158</v>
      </c>
      <c r="J346" s="853">
        <v>1400</v>
      </c>
      <c r="K346" s="854">
        <v>8856</v>
      </c>
    </row>
    <row r="347" spans="1:11" ht="14.45" customHeight="1" x14ac:dyDescent="0.2">
      <c r="A347" s="832" t="s">
        <v>585</v>
      </c>
      <c r="B347" s="833" t="s">
        <v>586</v>
      </c>
      <c r="C347" s="836" t="s">
        <v>608</v>
      </c>
      <c r="D347" s="852" t="s">
        <v>609</v>
      </c>
      <c r="E347" s="836" t="s">
        <v>3377</v>
      </c>
      <c r="F347" s="852" t="s">
        <v>3378</v>
      </c>
      <c r="G347" s="836" t="s">
        <v>3865</v>
      </c>
      <c r="H347" s="836" t="s">
        <v>3866</v>
      </c>
      <c r="I347" s="853">
        <v>2.4125000834465027</v>
      </c>
      <c r="J347" s="853">
        <v>400</v>
      </c>
      <c r="K347" s="854">
        <v>965</v>
      </c>
    </row>
    <row r="348" spans="1:11" ht="14.45" customHeight="1" x14ac:dyDescent="0.2">
      <c r="A348" s="832" t="s">
        <v>585</v>
      </c>
      <c r="B348" s="833" t="s">
        <v>586</v>
      </c>
      <c r="C348" s="836" t="s">
        <v>608</v>
      </c>
      <c r="D348" s="852" t="s">
        <v>609</v>
      </c>
      <c r="E348" s="836" t="s">
        <v>3377</v>
      </c>
      <c r="F348" s="852" t="s">
        <v>3378</v>
      </c>
      <c r="G348" s="836" t="s">
        <v>3403</v>
      </c>
      <c r="H348" s="836" t="s">
        <v>3424</v>
      </c>
      <c r="I348" s="853">
        <v>790.8800048828125</v>
      </c>
      <c r="J348" s="853">
        <v>1</v>
      </c>
      <c r="K348" s="854">
        <v>790.8800048828125</v>
      </c>
    </row>
    <row r="349" spans="1:11" ht="14.45" customHeight="1" x14ac:dyDescent="0.2">
      <c r="A349" s="832" t="s">
        <v>585</v>
      </c>
      <c r="B349" s="833" t="s">
        <v>586</v>
      </c>
      <c r="C349" s="836" t="s">
        <v>608</v>
      </c>
      <c r="D349" s="852" t="s">
        <v>609</v>
      </c>
      <c r="E349" s="836" t="s">
        <v>3377</v>
      </c>
      <c r="F349" s="852" t="s">
        <v>3378</v>
      </c>
      <c r="G349" s="836" t="s">
        <v>3851</v>
      </c>
      <c r="H349" s="836" t="s">
        <v>3867</v>
      </c>
      <c r="I349" s="853">
        <v>355.35000610351563</v>
      </c>
      <c r="J349" s="853">
        <v>2</v>
      </c>
      <c r="K349" s="854">
        <v>710.70001220703125</v>
      </c>
    </row>
    <row r="350" spans="1:11" ht="14.45" customHeight="1" x14ac:dyDescent="0.2">
      <c r="A350" s="832" t="s">
        <v>585</v>
      </c>
      <c r="B350" s="833" t="s">
        <v>586</v>
      </c>
      <c r="C350" s="836" t="s">
        <v>608</v>
      </c>
      <c r="D350" s="852" t="s">
        <v>609</v>
      </c>
      <c r="E350" s="836" t="s">
        <v>3377</v>
      </c>
      <c r="F350" s="852" t="s">
        <v>3378</v>
      </c>
      <c r="G350" s="836" t="s">
        <v>3427</v>
      </c>
      <c r="H350" s="836" t="s">
        <v>3428</v>
      </c>
      <c r="I350" s="853">
        <v>63.479999542236328</v>
      </c>
      <c r="J350" s="853">
        <v>20</v>
      </c>
      <c r="K350" s="854">
        <v>1269.5700073242188</v>
      </c>
    </row>
    <row r="351" spans="1:11" ht="14.45" customHeight="1" x14ac:dyDescent="0.2">
      <c r="A351" s="832" t="s">
        <v>585</v>
      </c>
      <c r="B351" s="833" t="s">
        <v>586</v>
      </c>
      <c r="C351" s="836" t="s">
        <v>608</v>
      </c>
      <c r="D351" s="852" t="s">
        <v>609</v>
      </c>
      <c r="E351" s="836" t="s">
        <v>3377</v>
      </c>
      <c r="F351" s="852" t="s">
        <v>3378</v>
      </c>
      <c r="G351" s="836" t="s">
        <v>3868</v>
      </c>
      <c r="H351" s="836" t="s">
        <v>3869</v>
      </c>
      <c r="I351" s="853">
        <v>272.4375</v>
      </c>
      <c r="J351" s="853">
        <v>24</v>
      </c>
      <c r="K351" s="854">
        <v>6538.4599609375</v>
      </c>
    </row>
    <row r="352" spans="1:11" ht="14.45" customHeight="1" x14ac:dyDescent="0.2">
      <c r="A352" s="832" t="s">
        <v>585</v>
      </c>
      <c r="B352" s="833" t="s">
        <v>586</v>
      </c>
      <c r="C352" s="836" t="s">
        <v>608</v>
      </c>
      <c r="D352" s="852" t="s">
        <v>609</v>
      </c>
      <c r="E352" s="836" t="s">
        <v>3377</v>
      </c>
      <c r="F352" s="852" t="s">
        <v>3378</v>
      </c>
      <c r="G352" s="836" t="s">
        <v>3405</v>
      </c>
      <c r="H352" s="836" t="s">
        <v>3431</v>
      </c>
      <c r="I352" s="853">
        <v>22.149999618530273</v>
      </c>
      <c r="J352" s="853">
        <v>150</v>
      </c>
      <c r="K352" s="854">
        <v>3322.5</v>
      </c>
    </row>
    <row r="353" spans="1:11" ht="14.45" customHeight="1" x14ac:dyDescent="0.2">
      <c r="A353" s="832" t="s">
        <v>585</v>
      </c>
      <c r="B353" s="833" t="s">
        <v>586</v>
      </c>
      <c r="C353" s="836" t="s">
        <v>608</v>
      </c>
      <c r="D353" s="852" t="s">
        <v>609</v>
      </c>
      <c r="E353" s="836" t="s">
        <v>3377</v>
      </c>
      <c r="F353" s="852" t="s">
        <v>3378</v>
      </c>
      <c r="G353" s="836" t="s">
        <v>3407</v>
      </c>
      <c r="H353" s="836" t="s">
        <v>3432</v>
      </c>
      <c r="I353" s="853">
        <v>30.180000305175781</v>
      </c>
      <c r="J353" s="853">
        <v>25</v>
      </c>
      <c r="K353" s="854">
        <v>754.5</v>
      </c>
    </row>
    <row r="354" spans="1:11" ht="14.45" customHeight="1" x14ac:dyDescent="0.2">
      <c r="A354" s="832" t="s">
        <v>585</v>
      </c>
      <c r="B354" s="833" t="s">
        <v>586</v>
      </c>
      <c r="C354" s="836" t="s">
        <v>608</v>
      </c>
      <c r="D354" s="852" t="s">
        <v>609</v>
      </c>
      <c r="E354" s="836" t="s">
        <v>3377</v>
      </c>
      <c r="F354" s="852" t="s">
        <v>3378</v>
      </c>
      <c r="G354" s="836" t="s">
        <v>3870</v>
      </c>
      <c r="H354" s="836" t="s">
        <v>3871</v>
      </c>
      <c r="I354" s="853">
        <v>2.8766667048136392</v>
      </c>
      <c r="J354" s="853">
        <v>150</v>
      </c>
      <c r="K354" s="854">
        <v>431.5</v>
      </c>
    </row>
    <row r="355" spans="1:11" ht="14.45" customHeight="1" x14ac:dyDescent="0.2">
      <c r="A355" s="832" t="s">
        <v>585</v>
      </c>
      <c r="B355" s="833" t="s">
        <v>586</v>
      </c>
      <c r="C355" s="836" t="s">
        <v>608</v>
      </c>
      <c r="D355" s="852" t="s">
        <v>609</v>
      </c>
      <c r="E355" s="836" t="s">
        <v>3377</v>
      </c>
      <c r="F355" s="852" t="s">
        <v>3378</v>
      </c>
      <c r="G355" s="836" t="s">
        <v>3872</v>
      </c>
      <c r="H355" s="836" t="s">
        <v>3873</v>
      </c>
      <c r="I355" s="853">
        <v>5.2699999809265137</v>
      </c>
      <c r="J355" s="853">
        <v>140</v>
      </c>
      <c r="K355" s="854">
        <v>737.80002212524414</v>
      </c>
    </row>
    <row r="356" spans="1:11" ht="14.45" customHeight="1" x14ac:dyDescent="0.2">
      <c r="A356" s="832" t="s">
        <v>585</v>
      </c>
      <c r="B356" s="833" t="s">
        <v>586</v>
      </c>
      <c r="C356" s="836" t="s">
        <v>608</v>
      </c>
      <c r="D356" s="852" t="s">
        <v>609</v>
      </c>
      <c r="E356" s="836" t="s">
        <v>3377</v>
      </c>
      <c r="F356" s="852" t="s">
        <v>3378</v>
      </c>
      <c r="G356" s="836" t="s">
        <v>3855</v>
      </c>
      <c r="H356" s="836" t="s">
        <v>3874</v>
      </c>
      <c r="I356" s="853">
        <v>129.25999450683594</v>
      </c>
      <c r="J356" s="853">
        <v>20</v>
      </c>
      <c r="K356" s="854">
        <v>2585.199951171875</v>
      </c>
    </row>
    <row r="357" spans="1:11" ht="14.45" customHeight="1" x14ac:dyDescent="0.2">
      <c r="A357" s="832" t="s">
        <v>585</v>
      </c>
      <c r="B357" s="833" t="s">
        <v>586</v>
      </c>
      <c r="C357" s="836" t="s">
        <v>608</v>
      </c>
      <c r="D357" s="852" t="s">
        <v>609</v>
      </c>
      <c r="E357" s="836" t="s">
        <v>3377</v>
      </c>
      <c r="F357" s="852" t="s">
        <v>3378</v>
      </c>
      <c r="G357" s="836" t="s">
        <v>3875</v>
      </c>
      <c r="H357" s="836" t="s">
        <v>3876</v>
      </c>
      <c r="I357" s="853">
        <v>283.01998901367188</v>
      </c>
      <c r="J357" s="853">
        <v>15</v>
      </c>
      <c r="K357" s="854">
        <v>4245.2999267578125</v>
      </c>
    </row>
    <row r="358" spans="1:11" ht="14.45" customHeight="1" x14ac:dyDescent="0.2">
      <c r="A358" s="832" t="s">
        <v>585</v>
      </c>
      <c r="B358" s="833" t="s">
        <v>586</v>
      </c>
      <c r="C358" s="836" t="s">
        <v>608</v>
      </c>
      <c r="D358" s="852" t="s">
        <v>609</v>
      </c>
      <c r="E358" s="836" t="s">
        <v>3377</v>
      </c>
      <c r="F358" s="852" t="s">
        <v>3378</v>
      </c>
      <c r="G358" s="836" t="s">
        <v>3877</v>
      </c>
      <c r="H358" s="836" t="s">
        <v>3878</v>
      </c>
      <c r="I358" s="853">
        <v>380.8800048828125</v>
      </c>
      <c r="J358" s="853">
        <v>15</v>
      </c>
      <c r="K358" s="854">
        <v>5713.2000732421875</v>
      </c>
    </row>
    <row r="359" spans="1:11" ht="14.45" customHeight="1" x14ac:dyDescent="0.2">
      <c r="A359" s="832" t="s">
        <v>585</v>
      </c>
      <c r="B359" s="833" t="s">
        <v>586</v>
      </c>
      <c r="C359" s="836" t="s">
        <v>608</v>
      </c>
      <c r="D359" s="852" t="s">
        <v>609</v>
      </c>
      <c r="E359" s="836" t="s">
        <v>3377</v>
      </c>
      <c r="F359" s="852" t="s">
        <v>3378</v>
      </c>
      <c r="G359" s="836" t="s">
        <v>3437</v>
      </c>
      <c r="H359" s="836" t="s">
        <v>3438</v>
      </c>
      <c r="I359" s="853">
        <v>139.16999816894531</v>
      </c>
      <c r="J359" s="853">
        <v>18</v>
      </c>
      <c r="K359" s="854">
        <v>2505.0599517822266</v>
      </c>
    </row>
    <row r="360" spans="1:11" ht="14.45" customHeight="1" x14ac:dyDescent="0.2">
      <c r="A360" s="832" t="s">
        <v>585</v>
      </c>
      <c r="B360" s="833" t="s">
        <v>586</v>
      </c>
      <c r="C360" s="836" t="s">
        <v>608</v>
      </c>
      <c r="D360" s="852" t="s">
        <v>609</v>
      </c>
      <c r="E360" s="836" t="s">
        <v>3377</v>
      </c>
      <c r="F360" s="852" t="s">
        <v>3378</v>
      </c>
      <c r="G360" s="836" t="s">
        <v>3858</v>
      </c>
      <c r="H360" s="836" t="s">
        <v>3879</v>
      </c>
      <c r="I360" s="853">
        <v>5.7300000190734863</v>
      </c>
      <c r="J360" s="853">
        <v>90</v>
      </c>
      <c r="K360" s="854">
        <v>515.48000335693359</v>
      </c>
    </row>
    <row r="361" spans="1:11" ht="14.45" customHeight="1" x14ac:dyDescent="0.2">
      <c r="A361" s="832" t="s">
        <v>585</v>
      </c>
      <c r="B361" s="833" t="s">
        <v>586</v>
      </c>
      <c r="C361" s="836" t="s">
        <v>608</v>
      </c>
      <c r="D361" s="852" t="s">
        <v>609</v>
      </c>
      <c r="E361" s="836" t="s">
        <v>3377</v>
      </c>
      <c r="F361" s="852" t="s">
        <v>3378</v>
      </c>
      <c r="G361" s="836" t="s">
        <v>3419</v>
      </c>
      <c r="H361" s="836" t="s">
        <v>3880</v>
      </c>
      <c r="I361" s="853">
        <v>656.6400146484375</v>
      </c>
      <c r="J361" s="853">
        <v>2</v>
      </c>
      <c r="K361" s="854">
        <v>1313.280029296875</v>
      </c>
    </row>
    <row r="362" spans="1:11" ht="14.45" customHeight="1" x14ac:dyDescent="0.2">
      <c r="A362" s="832" t="s">
        <v>585</v>
      </c>
      <c r="B362" s="833" t="s">
        <v>586</v>
      </c>
      <c r="C362" s="836" t="s">
        <v>608</v>
      </c>
      <c r="D362" s="852" t="s">
        <v>609</v>
      </c>
      <c r="E362" s="836" t="s">
        <v>3377</v>
      </c>
      <c r="F362" s="852" t="s">
        <v>3378</v>
      </c>
      <c r="G362" s="836" t="s">
        <v>3440</v>
      </c>
      <c r="H362" s="836" t="s">
        <v>3441</v>
      </c>
      <c r="I362" s="853">
        <v>21.200000762939453</v>
      </c>
      <c r="J362" s="853">
        <v>10</v>
      </c>
      <c r="K362" s="854">
        <v>212.03999328613281</v>
      </c>
    </row>
    <row r="363" spans="1:11" ht="14.45" customHeight="1" x14ac:dyDescent="0.2">
      <c r="A363" s="832" t="s">
        <v>585</v>
      </c>
      <c r="B363" s="833" t="s">
        <v>586</v>
      </c>
      <c r="C363" s="836" t="s">
        <v>608</v>
      </c>
      <c r="D363" s="852" t="s">
        <v>609</v>
      </c>
      <c r="E363" s="836" t="s">
        <v>3377</v>
      </c>
      <c r="F363" s="852" t="s">
        <v>3378</v>
      </c>
      <c r="G363" s="836" t="s">
        <v>3881</v>
      </c>
      <c r="H363" s="836" t="s">
        <v>3882</v>
      </c>
      <c r="I363" s="853">
        <v>37.279998779296875</v>
      </c>
      <c r="J363" s="853">
        <v>10</v>
      </c>
      <c r="K363" s="854">
        <v>372.79000854492188</v>
      </c>
    </row>
    <row r="364" spans="1:11" ht="14.45" customHeight="1" x14ac:dyDescent="0.2">
      <c r="A364" s="832" t="s">
        <v>585</v>
      </c>
      <c r="B364" s="833" t="s">
        <v>586</v>
      </c>
      <c r="C364" s="836" t="s">
        <v>608</v>
      </c>
      <c r="D364" s="852" t="s">
        <v>609</v>
      </c>
      <c r="E364" s="836" t="s">
        <v>3377</v>
      </c>
      <c r="F364" s="852" t="s">
        <v>3378</v>
      </c>
      <c r="G364" s="836" t="s">
        <v>3883</v>
      </c>
      <c r="H364" s="836" t="s">
        <v>3884</v>
      </c>
      <c r="I364" s="853">
        <v>82.080001831054688</v>
      </c>
      <c r="J364" s="853">
        <v>30</v>
      </c>
      <c r="K364" s="854">
        <v>2462.3999633789063</v>
      </c>
    </row>
    <row r="365" spans="1:11" ht="14.45" customHeight="1" x14ac:dyDescent="0.2">
      <c r="A365" s="832" t="s">
        <v>585</v>
      </c>
      <c r="B365" s="833" t="s">
        <v>586</v>
      </c>
      <c r="C365" s="836" t="s">
        <v>608</v>
      </c>
      <c r="D365" s="852" t="s">
        <v>609</v>
      </c>
      <c r="E365" s="836" t="s">
        <v>3377</v>
      </c>
      <c r="F365" s="852" t="s">
        <v>3378</v>
      </c>
      <c r="G365" s="836" t="s">
        <v>3885</v>
      </c>
      <c r="H365" s="836" t="s">
        <v>3886</v>
      </c>
      <c r="I365" s="853">
        <v>269.32998657226563</v>
      </c>
      <c r="J365" s="853">
        <v>5</v>
      </c>
      <c r="K365" s="854">
        <v>1346.6300048828125</v>
      </c>
    </row>
    <row r="366" spans="1:11" ht="14.45" customHeight="1" x14ac:dyDescent="0.2">
      <c r="A366" s="832" t="s">
        <v>585</v>
      </c>
      <c r="B366" s="833" t="s">
        <v>586</v>
      </c>
      <c r="C366" s="836" t="s">
        <v>608</v>
      </c>
      <c r="D366" s="852" t="s">
        <v>609</v>
      </c>
      <c r="E366" s="836" t="s">
        <v>3377</v>
      </c>
      <c r="F366" s="852" t="s">
        <v>3378</v>
      </c>
      <c r="G366" s="836" t="s">
        <v>3887</v>
      </c>
      <c r="H366" s="836" t="s">
        <v>3888</v>
      </c>
      <c r="I366" s="853">
        <v>72.680000305175781</v>
      </c>
      <c r="J366" s="853">
        <v>10</v>
      </c>
      <c r="K366" s="854">
        <v>726.75</v>
      </c>
    </row>
    <row r="367" spans="1:11" ht="14.45" customHeight="1" x14ac:dyDescent="0.2">
      <c r="A367" s="832" t="s">
        <v>585</v>
      </c>
      <c r="B367" s="833" t="s">
        <v>586</v>
      </c>
      <c r="C367" s="836" t="s">
        <v>608</v>
      </c>
      <c r="D367" s="852" t="s">
        <v>609</v>
      </c>
      <c r="E367" s="836" t="s">
        <v>3377</v>
      </c>
      <c r="F367" s="852" t="s">
        <v>3378</v>
      </c>
      <c r="G367" s="836" t="s">
        <v>3442</v>
      </c>
      <c r="H367" s="836" t="s">
        <v>3443</v>
      </c>
      <c r="I367" s="853">
        <v>227.24000549316406</v>
      </c>
      <c r="J367" s="853">
        <v>50</v>
      </c>
      <c r="K367" s="854">
        <v>11362</v>
      </c>
    </row>
    <row r="368" spans="1:11" ht="14.45" customHeight="1" x14ac:dyDescent="0.2">
      <c r="A368" s="832" t="s">
        <v>585</v>
      </c>
      <c r="B368" s="833" t="s">
        <v>586</v>
      </c>
      <c r="C368" s="836" t="s">
        <v>608</v>
      </c>
      <c r="D368" s="852" t="s">
        <v>609</v>
      </c>
      <c r="E368" s="836" t="s">
        <v>3377</v>
      </c>
      <c r="F368" s="852" t="s">
        <v>3378</v>
      </c>
      <c r="G368" s="836" t="s">
        <v>3453</v>
      </c>
      <c r="H368" s="836" t="s">
        <v>3766</v>
      </c>
      <c r="I368" s="853">
        <v>0.85000002384185791</v>
      </c>
      <c r="J368" s="853">
        <v>400</v>
      </c>
      <c r="K368" s="854">
        <v>340</v>
      </c>
    </row>
    <row r="369" spans="1:11" ht="14.45" customHeight="1" x14ac:dyDescent="0.2">
      <c r="A369" s="832" t="s">
        <v>585</v>
      </c>
      <c r="B369" s="833" t="s">
        <v>586</v>
      </c>
      <c r="C369" s="836" t="s">
        <v>608</v>
      </c>
      <c r="D369" s="852" t="s">
        <v>609</v>
      </c>
      <c r="E369" s="836" t="s">
        <v>3377</v>
      </c>
      <c r="F369" s="852" t="s">
        <v>3378</v>
      </c>
      <c r="G369" s="836" t="s">
        <v>3446</v>
      </c>
      <c r="H369" s="836" t="s">
        <v>3447</v>
      </c>
      <c r="I369" s="853">
        <v>2.0649999380111694</v>
      </c>
      <c r="J369" s="853">
        <v>300</v>
      </c>
      <c r="K369" s="854">
        <v>619</v>
      </c>
    </row>
    <row r="370" spans="1:11" ht="14.45" customHeight="1" x14ac:dyDescent="0.2">
      <c r="A370" s="832" t="s">
        <v>585</v>
      </c>
      <c r="B370" s="833" t="s">
        <v>586</v>
      </c>
      <c r="C370" s="836" t="s">
        <v>608</v>
      </c>
      <c r="D370" s="852" t="s">
        <v>609</v>
      </c>
      <c r="E370" s="836" t="s">
        <v>3377</v>
      </c>
      <c r="F370" s="852" t="s">
        <v>3378</v>
      </c>
      <c r="G370" s="836" t="s">
        <v>3460</v>
      </c>
      <c r="H370" s="836" t="s">
        <v>3889</v>
      </c>
      <c r="I370" s="853">
        <v>5.880000114440918</v>
      </c>
      <c r="J370" s="853">
        <v>200</v>
      </c>
      <c r="K370" s="854">
        <v>1176</v>
      </c>
    </row>
    <row r="371" spans="1:11" ht="14.45" customHeight="1" x14ac:dyDescent="0.2">
      <c r="A371" s="832" t="s">
        <v>585</v>
      </c>
      <c r="B371" s="833" t="s">
        <v>586</v>
      </c>
      <c r="C371" s="836" t="s">
        <v>608</v>
      </c>
      <c r="D371" s="852" t="s">
        <v>609</v>
      </c>
      <c r="E371" s="836" t="s">
        <v>3377</v>
      </c>
      <c r="F371" s="852" t="s">
        <v>3378</v>
      </c>
      <c r="G371" s="836" t="s">
        <v>3890</v>
      </c>
      <c r="H371" s="836" t="s">
        <v>3891</v>
      </c>
      <c r="I371" s="853">
        <v>25.129999160766602</v>
      </c>
      <c r="J371" s="853">
        <v>12</v>
      </c>
      <c r="K371" s="854">
        <v>301.55999755859375</v>
      </c>
    </row>
    <row r="372" spans="1:11" ht="14.45" customHeight="1" x14ac:dyDescent="0.2">
      <c r="A372" s="832" t="s">
        <v>585</v>
      </c>
      <c r="B372" s="833" t="s">
        <v>586</v>
      </c>
      <c r="C372" s="836" t="s">
        <v>608</v>
      </c>
      <c r="D372" s="852" t="s">
        <v>609</v>
      </c>
      <c r="E372" s="836" t="s">
        <v>3377</v>
      </c>
      <c r="F372" s="852" t="s">
        <v>3378</v>
      </c>
      <c r="G372" s="836" t="s">
        <v>3892</v>
      </c>
      <c r="H372" s="836" t="s">
        <v>3893</v>
      </c>
      <c r="I372" s="853">
        <v>9.3000001907348633</v>
      </c>
      <c r="J372" s="853">
        <v>50</v>
      </c>
      <c r="K372" s="854">
        <v>465</v>
      </c>
    </row>
    <row r="373" spans="1:11" ht="14.45" customHeight="1" x14ac:dyDescent="0.2">
      <c r="A373" s="832" t="s">
        <v>585</v>
      </c>
      <c r="B373" s="833" t="s">
        <v>586</v>
      </c>
      <c r="C373" s="836" t="s">
        <v>608</v>
      </c>
      <c r="D373" s="852" t="s">
        <v>609</v>
      </c>
      <c r="E373" s="836" t="s">
        <v>3377</v>
      </c>
      <c r="F373" s="852" t="s">
        <v>3378</v>
      </c>
      <c r="G373" s="836" t="s">
        <v>3894</v>
      </c>
      <c r="H373" s="836" t="s">
        <v>3895</v>
      </c>
      <c r="I373" s="853">
        <v>8.119999885559082</v>
      </c>
      <c r="J373" s="853">
        <v>12</v>
      </c>
      <c r="K373" s="854">
        <v>97.44000244140625</v>
      </c>
    </row>
    <row r="374" spans="1:11" ht="14.45" customHeight="1" x14ac:dyDescent="0.2">
      <c r="A374" s="832" t="s">
        <v>585</v>
      </c>
      <c r="B374" s="833" t="s">
        <v>586</v>
      </c>
      <c r="C374" s="836" t="s">
        <v>608</v>
      </c>
      <c r="D374" s="852" t="s">
        <v>609</v>
      </c>
      <c r="E374" s="836" t="s">
        <v>3377</v>
      </c>
      <c r="F374" s="852" t="s">
        <v>3378</v>
      </c>
      <c r="G374" s="836" t="s">
        <v>3896</v>
      </c>
      <c r="H374" s="836" t="s">
        <v>3897</v>
      </c>
      <c r="I374" s="853">
        <v>46</v>
      </c>
      <c r="J374" s="853">
        <v>1</v>
      </c>
      <c r="K374" s="854">
        <v>46</v>
      </c>
    </row>
    <row r="375" spans="1:11" ht="14.45" customHeight="1" x14ac:dyDescent="0.2">
      <c r="A375" s="832" t="s">
        <v>585</v>
      </c>
      <c r="B375" s="833" t="s">
        <v>586</v>
      </c>
      <c r="C375" s="836" t="s">
        <v>608</v>
      </c>
      <c r="D375" s="852" t="s">
        <v>609</v>
      </c>
      <c r="E375" s="836" t="s">
        <v>3377</v>
      </c>
      <c r="F375" s="852" t="s">
        <v>3378</v>
      </c>
      <c r="G375" s="836" t="s">
        <v>3898</v>
      </c>
      <c r="H375" s="836" t="s">
        <v>3899</v>
      </c>
      <c r="I375" s="853">
        <v>8.3999996185302734</v>
      </c>
      <c r="J375" s="853">
        <v>12</v>
      </c>
      <c r="K375" s="854">
        <v>100.80000305175781</v>
      </c>
    </row>
    <row r="376" spans="1:11" ht="14.45" customHeight="1" x14ac:dyDescent="0.2">
      <c r="A376" s="832" t="s">
        <v>585</v>
      </c>
      <c r="B376" s="833" t="s">
        <v>586</v>
      </c>
      <c r="C376" s="836" t="s">
        <v>608</v>
      </c>
      <c r="D376" s="852" t="s">
        <v>609</v>
      </c>
      <c r="E376" s="836" t="s">
        <v>3377</v>
      </c>
      <c r="F376" s="852" t="s">
        <v>3378</v>
      </c>
      <c r="G376" s="836" t="s">
        <v>3450</v>
      </c>
      <c r="H376" s="836" t="s">
        <v>3451</v>
      </c>
      <c r="I376" s="853">
        <v>18.959999084472656</v>
      </c>
      <c r="J376" s="853">
        <v>12</v>
      </c>
      <c r="K376" s="854">
        <v>227.52000427246094</v>
      </c>
    </row>
    <row r="377" spans="1:11" ht="14.45" customHeight="1" x14ac:dyDescent="0.2">
      <c r="A377" s="832" t="s">
        <v>585</v>
      </c>
      <c r="B377" s="833" t="s">
        <v>586</v>
      </c>
      <c r="C377" s="836" t="s">
        <v>608</v>
      </c>
      <c r="D377" s="852" t="s">
        <v>609</v>
      </c>
      <c r="E377" s="836" t="s">
        <v>3377</v>
      </c>
      <c r="F377" s="852" t="s">
        <v>3378</v>
      </c>
      <c r="G377" s="836" t="s">
        <v>3900</v>
      </c>
      <c r="H377" s="836" t="s">
        <v>3901</v>
      </c>
      <c r="I377" s="853">
        <v>1.9199999570846558</v>
      </c>
      <c r="J377" s="853">
        <v>40</v>
      </c>
      <c r="K377" s="854">
        <v>76.599998474121094</v>
      </c>
    </row>
    <row r="378" spans="1:11" ht="14.45" customHeight="1" x14ac:dyDescent="0.2">
      <c r="A378" s="832" t="s">
        <v>585</v>
      </c>
      <c r="B378" s="833" t="s">
        <v>586</v>
      </c>
      <c r="C378" s="836" t="s">
        <v>608</v>
      </c>
      <c r="D378" s="852" t="s">
        <v>609</v>
      </c>
      <c r="E378" s="836" t="s">
        <v>3377</v>
      </c>
      <c r="F378" s="852" t="s">
        <v>3378</v>
      </c>
      <c r="G378" s="836" t="s">
        <v>3453</v>
      </c>
      <c r="H378" s="836" t="s">
        <v>3454</v>
      </c>
      <c r="I378" s="853">
        <v>0.85833334922790527</v>
      </c>
      <c r="J378" s="853">
        <v>700</v>
      </c>
      <c r="K378" s="854">
        <v>601</v>
      </c>
    </row>
    <row r="379" spans="1:11" ht="14.45" customHeight="1" x14ac:dyDescent="0.2">
      <c r="A379" s="832" t="s">
        <v>585</v>
      </c>
      <c r="B379" s="833" t="s">
        <v>586</v>
      </c>
      <c r="C379" s="836" t="s">
        <v>608</v>
      </c>
      <c r="D379" s="852" t="s">
        <v>609</v>
      </c>
      <c r="E379" s="836" t="s">
        <v>3377</v>
      </c>
      <c r="F379" s="852" t="s">
        <v>3378</v>
      </c>
      <c r="G379" s="836" t="s">
        <v>3446</v>
      </c>
      <c r="H379" s="836" t="s">
        <v>3457</v>
      </c>
      <c r="I379" s="853">
        <v>2.0616666078567505</v>
      </c>
      <c r="J379" s="853">
        <v>1900</v>
      </c>
      <c r="K379" s="854">
        <v>3917</v>
      </c>
    </row>
    <row r="380" spans="1:11" ht="14.45" customHeight="1" x14ac:dyDescent="0.2">
      <c r="A380" s="832" t="s">
        <v>585</v>
      </c>
      <c r="B380" s="833" t="s">
        <v>586</v>
      </c>
      <c r="C380" s="836" t="s">
        <v>608</v>
      </c>
      <c r="D380" s="852" t="s">
        <v>609</v>
      </c>
      <c r="E380" s="836" t="s">
        <v>3377</v>
      </c>
      <c r="F380" s="852" t="s">
        <v>3378</v>
      </c>
      <c r="G380" s="836" t="s">
        <v>3460</v>
      </c>
      <c r="H380" s="836" t="s">
        <v>3461</v>
      </c>
      <c r="I380" s="853">
        <v>5.8757143020629883</v>
      </c>
      <c r="J380" s="853">
        <v>950</v>
      </c>
      <c r="K380" s="854">
        <v>5580.5</v>
      </c>
    </row>
    <row r="381" spans="1:11" ht="14.45" customHeight="1" x14ac:dyDescent="0.2">
      <c r="A381" s="832" t="s">
        <v>585</v>
      </c>
      <c r="B381" s="833" t="s">
        <v>586</v>
      </c>
      <c r="C381" s="836" t="s">
        <v>608</v>
      </c>
      <c r="D381" s="852" t="s">
        <v>609</v>
      </c>
      <c r="E381" s="836" t="s">
        <v>3377</v>
      </c>
      <c r="F381" s="852" t="s">
        <v>3378</v>
      </c>
      <c r="G381" s="836" t="s">
        <v>3890</v>
      </c>
      <c r="H381" s="836" t="s">
        <v>3902</v>
      </c>
      <c r="I381" s="853">
        <v>25.129999160766602</v>
      </c>
      <c r="J381" s="853">
        <v>36</v>
      </c>
      <c r="K381" s="854">
        <v>904.58001708984375</v>
      </c>
    </row>
    <row r="382" spans="1:11" ht="14.45" customHeight="1" x14ac:dyDescent="0.2">
      <c r="A382" s="832" t="s">
        <v>585</v>
      </c>
      <c r="B382" s="833" t="s">
        <v>586</v>
      </c>
      <c r="C382" s="836" t="s">
        <v>608</v>
      </c>
      <c r="D382" s="852" t="s">
        <v>609</v>
      </c>
      <c r="E382" s="836" t="s">
        <v>3377</v>
      </c>
      <c r="F382" s="852" t="s">
        <v>3378</v>
      </c>
      <c r="G382" s="836" t="s">
        <v>3892</v>
      </c>
      <c r="H382" s="836" t="s">
        <v>3903</v>
      </c>
      <c r="I382" s="853">
        <v>9.3000001907348633</v>
      </c>
      <c r="J382" s="853">
        <v>150</v>
      </c>
      <c r="K382" s="854">
        <v>1395</v>
      </c>
    </row>
    <row r="383" spans="1:11" ht="14.45" customHeight="1" x14ac:dyDescent="0.2">
      <c r="A383" s="832" t="s">
        <v>585</v>
      </c>
      <c r="B383" s="833" t="s">
        <v>586</v>
      </c>
      <c r="C383" s="836" t="s">
        <v>608</v>
      </c>
      <c r="D383" s="852" t="s">
        <v>609</v>
      </c>
      <c r="E383" s="836" t="s">
        <v>3377</v>
      </c>
      <c r="F383" s="852" t="s">
        <v>3378</v>
      </c>
      <c r="G383" s="836" t="s">
        <v>3894</v>
      </c>
      <c r="H383" s="836" t="s">
        <v>3904</v>
      </c>
      <c r="I383" s="853">
        <v>8.119999885559082</v>
      </c>
      <c r="J383" s="853">
        <v>16</v>
      </c>
      <c r="K383" s="854">
        <v>129.91999816894531</v>
      </c>
    </row>
    <row r="384" spans="1:11" ht="14.45" customHeight="1" x14ac:dyDescent="0.2">
      <c r="A384" s="832" t="s">
        <v>585</v>
      </c>
      <c r="B384" s="833" t="s">
        <v>586</v>
      </c>
      <c r="C384" s="836" t="s">
        <v>608</v>
      </c>
      <c r="D384" s="852" t="s">
        <v>609</v>
      </c>
      <c r="E384" s="836" t="s">
        <v>3377</v>
      </c>
      <c r="F384" s="852" t="s">
        <v>3378</v>
      </c>
      <c r="G384" s="836" t="s">
        <v>3896</v>
      </c>
      <c r="H384" s="836" t="s">
        <v>3905</v>
      </c>
      <c r="I384" s="853">
        <v>46</v>
      </c>
      <c r="J384" s="853">
        <v>3</v>
      </c>
      <c r="K384" s="854">
        <v>138</v>
      </c>
    </row>
    <row r="385" spans="1:11" ht="14.45" customHeight="1" x14ac:dyDescent="0.2">
      <c r="A385" s="832" t="s">
        <v>585</v>
      </c>
      <c r="B385" s="833" t="s">
        <v>586</v>
      </c>
      <c r="C385" s="836" t="s">
        <v>608</v>
      </c>
      <c r="D385" s="852" t="s">
        <v>609</v>
      </c>
      <c r="E385" s="836" t="s">
        <v>3377</v>
      </c>
      <c r="F385" s="852" t="s">
        <v>3378</v>
      </c>
      <c r="G385" s="836" t="s">
        <v>3462</v>
      </c>
      <c r="H385" s="836" t="s">
        <v>3463</v>
      </c>
      <c r="I385" s="853">
        <v>61.209999084472656</v>
      </c>
      <c r="J385" s="853">
        <v>1</v>
      </c>
      <c r="K385" s="854">
        <v>61.209999084472656</v>
      </c>
    </row>
    <row r="386" spans="1:11" ht="14.45" customHeight="1" x14ac:dyDescent="0.2">
      <c r="A386" s="832" t="s">
        <v>585</v>
      </c>
      <c r="B386" s="833" t="s">
        <v>586</v>
      </c>
      <c r="C386" s="836" t="s">
        <v>608</v>
      </c>
      <c r="D386" s="852" t="s">
        <v>609</v>
      </c>
      <c r="E386" s="836" t="s">
        <v>3377</v>
      </c>
      <c r="F386" s="852" t="s">
        <v>3378</v>
      </c>
      <c r="G386" s="836" t="s">
        <v>3464</v>
      </c>
      <c r="H386" s="836" t="s">
        <v>3465</v>
      </c>
      <c r="I386" s="853">
        <v>98.377498626708984</v>
      </c>
      <c r="J386" s="853">
        <v>20</v>
      </c>
      <c r="K386" s="854">
        <v>1967.5499877929688</v>
      </c>
    </row>
    <row r="387" spans="1:11" ht="14.45" customHeight="1" x14ac:dyDescent="0.2">
      <c r="A387" s="832" t="s">
        <v>585</v>
      </c>
      <c r="B387" s="833" t="s">
        <v>586</v>
      </c>
      <c r="C387" s="836" t="s">
        <v>608</v>
      </c>
      <c r="D387" s="852" t="s">
        <v>609</v>
      </c>
      <c r="E387" s="836" t="s">
        <v>3377</v>
      </c>
      <c r="F387" s="852" t="s">
        <v>3378</v>
      </c>
      <c r="G387" s="836" t="s">
        <v>3898</v>
      </c>
      <c r="H387" s="836" t="s">
        <v>3906</v>
      </c>
      <c r="I387" s="853">
        <v>8.3949999809265137</v>
      </c>
      <c r="J387" s="853">
        <v>48</v>
      </c>
      <c r="K387" s="854">
        <v>402.96000671386719</v>
      </c>
    </row>
    <row r="388" spans="1:11" ht="14.45" customHeight="1" x14ac:dyDescent="0.2">
      <c r="A388" s="832" t="s">
        <v>585</v>
      </c>
      <c r="B388" s="833" t="s">
        <v>586</v>
      </c>
      <c r="C388" s="836" t="s">
        <v>608</v>
      </c>
      <c r="D388" s="852" t="s">
        <v>609</v>
      </c>
      <c r="E388" s="836" t="s">
        <v>3377</v>
      </c>
      <c r="F388" s="852" t="s">
        <v>3378</v>
      </c>
      <c r="G388" s="836" t="s">
        <v>3907</v>
      </c>
      <c r="H388" s="836" t="s">
        <v>3908</v>
      </c>
      <c r="I388" s="853">
        <v>7.630000114440918</v>
      </c>
      <c r="J388" s="853">
        <v>72</v>
      </c>
      <c r="K388" s="854">
        <v>549.3599853515625</v>
      </c>
    </row>
    <row r="389" spans="1:11" ht="14.45" customHeight="1" x14ac:dyDescent="0.2">
      <c r="A389" s="832" t="s">
        <v>585</v>
      </c>
      <c r="B389" s="833" t="s">
        <v>586</v>
      </c>
      <c r="C389" s="836" t="s">
        <v>608</v>
      </c>
      <c r="D389" s="852" t="s">
        <v>609</v>
      </c>
      <c r="E389" s="836" t="s">
        <v>3377</v>
      </c>
      <c r="F389" s="852" t="s">
        <v>3378</v>
      </c>
      <c r="G389" s="836" t="s">
        <v>3450</v>
      </c>
      <c r="H389" s="836" t="s">
        <v>3909</v>
      </c>
      <c r="I389" s="853">
        <v>18.959999084472656</v>
      </c>
      <c r="J389" s="853">
        <v>36</v>
      </c>
      <c r="K389" s="854">
        <v>682.59001159667969</v>
      </c>
    </row>
    <row r="390" spans="1:11" ht="14.45" customHeight="1" x14ac:dyDescent="0.2">
      <c r="A390" s="832" t="s">
        <v>585</v>
      </c>
      <c r="B390" s="833" t="s">
        <v>586</v>
      </c>
      <c r="C390" s="836" t="s">
        <v>608</v>
      </c>
      <c r="D390" s="852" t="s">
        <v>609</v>
      </c>
      <c r="E390" s="836" t="s">
        <v>3377</v>
      </c>
      <c r="F390" s="852" t="s">
        <v>3378</v>
      </c>
      <c r="G390" s="836" t="s">
        <v>3900</v>
      </c>
      <c r="H390" s="836" t="s">
        <v>3910</v>
      </c>
      <c r="I390" s="853">
        <v>1.8249999682108562</v>
      </c>
      <c r="J390" s="853">
        <v>120</v>
      </c>
      <c r="K390" s="854">
        <v>218.65999603271484</v>
      </c>
    </row>
    <row r="391" spans="1:11" ht="14.45" customHeight="1" x14ac:dyDescent="0.2">
      <c r="A391" s="832" t="s">
        <v>585</v>
      </c>
      <c r="B391" s="833" t="s">
        <v>586</v>
      </c>
      <c r="C391" s="836" t="s">
        <v>608</v>
      </c>
      <c r="D391" s="852" t="s">
        <v>609</v>
      </c>
      <c r="E391" s="836" t="s">
        <v>3377</v>
      </c>
      <c r="F391" s="852" t="s">
        <v>3378</v>
      </c>
      <c r="G391" s="836" t="s">
        <v>3911</v>
      </c>
      <c r="H391" s="836" t="s">
        <v>3912</v>
      </c>
      <c r="I391" s="853">
        <v>25.552499294281006</v>
      </c>
      <c r="J391" s="853">
        <v>96</v>
      </c>
      <c r="K391" s="854">
        <v>2453.0800170898438</v>
      </c>
    </row>
    <row r="392" spans="1:11" ht="14.45" customHeight="1" x14ac:dyDescent="0.2">
      <c r="A392" s="832" t="s">
        <v>585</v>
      </c>
      <c r="B392" s="833" t="s">
        <v>586</v>
      </c>
      <c r="C392" s="836" t="s">
        <v>608</v>
      </c>
      <c r="D392" s="852" t="s">
        <v>609</v>
      </c>
      <c r="E392" s="836" t="s">
        <v>3377</v>
      </c>
      <c r="F392" s="852" t="s">
        <v>3378</v>
      </c>
      <c r="G392" s="836" t="s">
        <v>3913</v>
      </c>
      <c r="H392" s="836" t="s">
        <v>3914</v>
      </c>
      <c r="I392" s="853">
        <v>15.755000114440918</v>
      </c>
      <c r="J392" s="853">
        <v>200</v>
      </c>
      <c r="K392" s="854">
        <v>3150.5999755859375</v>
      </c>
    </row>
    <row r="393" spans="1:11" ht="14.45" customHeight="1" x14ac:dyDescent="0.2">
      <c r="A393" s="832" t="s">
        <v>585</v>
      </c>
      <c r="B393" s="833" t="s">
        <v>586</v>
      </c>
      <c r="C393" s="836" t="s">
        <v>608</v>
      </c>
      <c r="D393" s="852" t="s">
        <v>609</v>
      </c>
      <c r="E393" s="836" t="s">
        <v>3377</v>
      </c>
      <c r="F393" s="852" t="s">
        <v>3378</v>
      </c>
      <c r="G393" s="836" t="s">
        <v>3913</v>
      </c>
      <c r="H393" s="836" t="s">
        <v>3915</v>
      </c>
      <c r="I393" s="853">
        <v>15.760000228881836</v>
      </c>
      <c r="J393" s="853">
        <v>560</v>
      </c>
      <c r="K393" s="854">
        <v>8823.3500366210938</v>
      </c>
    </row>
    <row r="394" spans="1:11" ht="14.45" customHeight="1" x14ac:dyDescent="0.2">
      <c r="A394" s="832" t="s">
        <v>585</v>
      </c>
      <c r="B394" s="833" t="s">
        <v>586</v>
      </c>
      <c r="C394" s="836" t="s">
        <v>608</v>
      </c>
      <c r="D394" s="852" t="s">
        <v>609</v>
      </c>
      <c r="E394" s="836" t="s">
        <v>3377</v>
      </c>
      <c r="F394" s="852" t="s">
        <v>3378</v>
      </c>
      <c r="G394" s="836" t="s">
        <v>3469</v>
      </c>
      <c r="H394" s="836" t="s">
        <v>3470</v>
      </c>
      <c r="I394" s="853">
        <v>2.5039999961853026</v>
      </c>
      <c r="J394" s="853">
        <v>100</v>
      </c>
      <c r="K394" s="854">
        <v>250.40000152587891</v>
      </c>
    </row>
    <row r="395" spans="1:11" ht="14.45" customHeight="1" x14ac:dyDescent="0.2">
      <c r="A395" s="832" t="s">
        <v>585</v>
      </c>
      <c r="B395" s="833" t="s">
        <v>586</v>
      </c>
      <c r="C395" s="836" t="s">
        <v>608</v>
      </c>
      <c r="D395" s="852" t="s">
        <v>609</v>
      </c>
      <c r="E395" s="836" t="s">
        <v>3377</v>
      </c>
      <c r="F395" s="852" t="s">
        <v>3378</v>
      </c>
      <c r="G395" s="836" t="s">
        <v>3471</v>
      </c>
      <c r="H395" s="836" t="s">
        <v>3472</v>
      </c>
      <c r="I395" s="853">
        <v>3.9700000286102295</v>
      </c>
      <c r="J395" s="853">
        <v>80</v>
      </c>
      <c r="K395" s="854">
        <v>317.60000610351563</v>
      </c>
    </row>
    <row r="396" spans="1:11" ht="14.45" customHeight="1" x14ac:dyDescent="0.2">
      <c r="A396" s="832" t="s">
        <v>585</v>
      </c>
      <c r="B396" s="833" t="s">
        <v>586</v>
      </c>
      <c r="C396" s="836" t="s">
        <v>608</v>
      </c>
      <c r="D396" s="852" t="s">
        <v>609</v>
      </c>
      <c r="E396" s="836" t="s">
        <v>3377</v>
      </c>
      <c r="F396" s="852" t="s">
        <v>3378</v>
      </c>
      <c r="G396" s="836" t="s">
        <v>3477</v>
      </c>
      <c r="H396" s="836" t="s">
        <v>3478</v>
      </c>
      <c r="I396" s="853">
        <v>67.319999694824219</v>
      </c>
      <c r="J396" s="853">
        <v>140</v>
      </c>
      <c r="K396" s="854">
        <v>9424.9404296875</v>
      </c>
    </row>
    <row r="397" spans="1:11" ht="14.45" customHeight="1" x14ac:dyDescent="0.2">
      <c r="A397" s="832" t="s">
        <v>585</v>
      </c>
      <c r="B397" s="833" t="s">
        <v>586</v>
      </c>
      <c r="C397" s="836" t="s">
        <v>608</v>
      </c>
      <c r="D397" s="852" t="s">
        <v>609</v>
      </c>
      <c r="E397" s="836" t="s">
        <v>3377</v>
      </c>
      <c r="F397" s="852" t="s">
        <v>3378</v>
      </c>
      <c r="G397" s="836" t="s">
        <v>3481</v>
      </c>
      <c r="H397" s="836" t="s">
        <v>3916</v>
      </c>
      <c r="I397" s="853">
        <v>0.49000000953674316</v>
      </c>
      <c r="J397" s="853">
        <v>100</v>
      </c>
      <c r="K397" s="854">
        <v>49</v>
      </c>
    </row>
    <row r="398" spans="1:11" ht="14.45" customHeight="1" x14ac:dyDescent="0.2">
      <c r="A398" s="832" t="s">
        <v>585</v>
      </c>
      <c r="B398" s="833" t="s">
        <v>586</v>
      </c>
      <c r="C398" s="836" t="s">
        <v>608</v>
      </c>
      <c r="D398" s="852" t="s">
        <v>609</v>
      </c>
      <c r="E398" s="836" t="s">
        <v>3377</v>
      </c>
      <c r="F398" s="852" t="s">
        <v>3378</v>
      </c>
      <c r="G398" s="836" t="s">
        <v>3481</v>
      </c>
      <c r="H398" s="836" t="s">
        <v>3482</v>
      </c>
      <c r="I398" s="853">
        <v>0.49600000381469728</v>
      </c>
      <c r="J398" s="853">
        <v>1900</v>
      </c>
      <c r="K398" s="854">
        <v>943</v>
      </c>
    </row>
    <row r="399" spans="1:11" ht="14.45" customHeight="1" x14ac:dyDescent="0.2">
      <c r="A399" s="832" t="s">
        <v>585</v>
      </c>
      <c r="B399" s="833" t="s">
        <v>586</v>
      </c>
      <c r="C399" s="836" t="s">
        <v>608</v>
      </c>
      <c r="D399" s="852" t="s">
        <v>609</v>
      </c>
      <c r="E399" s="836" t="s">
        <v>3377</v>
      </c>
      <c r="F399" s="852" t="s">
        <v>3378</v>
      </c>
      <c r="G399" s="836" t="s">
        <v>3483</v>
      </c>
      <c r="H399" s="836" t="s">
        <v>3484</v>
      </c>
      <c r="I399" s="853">
        <v>0.67000001668930054</v>
      </c>
      <c r="J399" s="853">
        <v>500</v>
      </c>
      <c r="K399" s="854">
        <v>335</v>
      </c>
    </row>
    <row r="400" spans="1:11" ht="14.45" customHeight="1" x14ac:dyDescent="0.2">
      <c r="A400" s="832" t="s">
        <v>585</v>
      </c>
      <c r="B400" s="833" t="s">
        <v>586</v>
      </c>
      <c r="C400" s="836" t="s">
        <v>608</v>
      </c>
      <c r="D400" s="852" t="s">
        <v>609</v>
      </c>
      <c r="E400" s="836" t="s">
        <v>3377</v>
      </c>
      <c r="F400" s="852" t="s">
        <v>3378</v>
      </c>
      <c r="G400" s="836" t="s">
        <v>3917</v>
      </c>
      <c r="H400" s="836" t="s">
        <v>3918</v>
      </c>
      <c r="I400" s="853">
        <v>1.1699999570846558</v>
      </c>
      <c r="J400" s="853">
        <v>1500</v>
      </c>
      <c r="K400" s="854">
        <v>1759.5</v>
      </c>
    </row>
    <row r="401" spans="1:11" ht="14.45" customHeight="1" x14ac:dyDescent="0.2">
      <c r="A401" s="832" t="s">
        <v>585</v>
      </c>
      <c r="B401" s="833" t="s">
        <v>586</v>
      </c>
      <c r="C401" s="836" t="s">
        <v>608</v>
      </c>
      <c r="D401" s="852" t="s">
        <v>609</v>
      </c>
      <c r="E401" s="836" t="s">
        <v>3377</v>
      </c>
      <c r="F401" s="852" t="s">
        <v>3378</v>
      </c>
      <c r="G401" s="836" t="s">
        <v>3483</v>
      </c>
      <c r="H401" s="836" t="s">
        <v>3485</v>
      </c>
      <c r="I401" s="853">
        <v>0.66833335161209106</v>
      </c>
      <c r="J401" s="853">
        <v>4000</v>
      </c>
      <c r="K401" s="854">
        <v>2675</v>
      </c>
    </row>
    <row r="402" spans="1:11" ht="14.45" customHeight="1" x14ac:dyDescent="0.2">
      <c r="A402" s="832" t="s">
        <v>585</v>
      </c>
      <c r="B402" s="833" t="s">
        <v>586</v>
      </c>
      <c r="C402" s="836" t="s">
        <v>608</v>
      </c>
      <c r="D402" s="852" t="s">
        <v>609</v>
      </c>
      <c r="E402" s="836" t="s">
        <v>3377</v>
      </c>
      <c r="F402" s="852" t="s">
        <v>3378</v>
      </c>
      <c r="G402" s="836" t="s">
        <v>3917</v>
      </c>
      <c r="H402" s="836" t="s">
        <v>3919</v>
      </c>
      <c r="I402" s="853">
        <v>1.1699999570846558</v>
      </c>
      <c r="J402" s="853">
        <v>6000</v>
      </c>
      <c r="K402" s="854">
        <v>7033.5</v>
      </c>
    </row>
    <row r="403" spans="1:11" ht="14.45" customHeight="1" x14ac:dyDescent="0.2">
      <c r="A403" s="832" t="s">
        <v>585</v>
      </c>
      <c r="B403" s="833" t="s">
        <v>586</v>
      </c>
      <c r="C403" s="836" t="s">
        <v>608</v>
      </c>
      <c r="D403" s="852" t="s">
        <v>609</v>
      </c>
      <c r="E403" s="836" t="s">
        <v>3377</v>
      </c>
      <c r="F403" s="852" t="s">
        <v>3378</v>
      </c>
      <c r="G403" s="836" t="s">
        <v>3920</v>
      </c>
      <c r="H403" s="836" t="s">
        <v>3921</v>
      </c>
      <c r="I403" s="853">
        <v>3.9466667175292969</v>
      </c>
      <c r="J403" s="853">
        <v>1500</v>
      </c>
      <c r="K403" s="854">
        <v>5919.5999755859375</v>
      </c>
    </row>
    <row r="404" spans="1:11" ht="14.45" customHeight="1" x14ac:dyDescent="0.2">
      <c r="A404" s="832" t="s">
        <v>585</v>
      </c>
      <c r="B404" s="833" t="s">
        <v>586</v>
      </c>
      <c r="C404" s="836" t="s">
        <v>608</v>
      </c>
      <c r="D404" s="852" t="s">
        <v>609</v>
      </c>
      <c r="E404" s="836" t="s">
        <v>3377</v>
      </c>
      <c r="F404" s="852" t="s">
        <v>3378</v>
      </c>
      <c r="G404" s="836" t="s">
        <v>3922</v>
      </c>
      <c r="H404" s="836" t="s">
        <v>3923</v>
      </c>
      <c r="I404" s="853">
        <v>0.14000000059604645</v>
      </c>
      <c r="J404" s="853">
        <v>200</v>
      </c>
      <c r="K404" s="854">
        <v>28</v>
      </c>
    </row>
    <row r="405" spans="1:11" ht="14.45" customHeight="1" x14ac:dyDescent="0.2">
      <c r="A405" s="832" t="s">
        <v>585</v>
      </c>
      <c r="B405" s="833" t="s">
        <v>586</v>
      </c>
      <c r="C405" s="836" t="s">
        <v>608</v>
      </c>
      <c r="D405" s="852" t="s">
        <v>609</v>
      </c>
      <c r="E405" s="836" t="s">
        <v>3377</v>
      </c>
      <c r="F405" s="852" t="s">
        <v>3378</v>
      </c>
      <c r="G405" s="836" t="s">
        <v>3924</v>
      </c>
      <c r="H405" s="836" t="s">
        <v>3925</v>
      </c>
      <c r="I405" s="853">
        <v>1.2100000381469727</v>
      </c>
      <c r="J405" s="853">
        <v>1000</v>
      </c>
      <c r="K405" s="854">
        <v>1210</v>
      </c>
    </row>
    <row r="406" spans="1:11" ht="14.45" customHeight="1" x14ac:dyDescent="0.2">
      <c r="A406" s="832" t="s">
        <v>585</v>
      </c>
      <c r="B406" s="833" t="s">
        <v>586</v>
      </c>
      <c r="C406" s="836" t="s">
        <v>608</v>
      </c>
      <c r="D406" s="852" t="s">
        <v>609</v>
      </c>
      <c r="E406" s="836" t="s">
        <v>3377</v>
      </c>
      <c r="F406" s="852" t="s">
        <v>3378</v>
      </c>
      <c r="G406" s="836" t="s">
        <v>3488</v>
      </c>
      <c r="H406" s="836" t="s">
        <v>3489</v>
      </c>
      <c r="I406" s="853">
        <v>29.88499927520752</v>
      </c>
      <c r="J406" s="853">
        <v>48</v>
      </c>
      <c r="K406" s="854">
        <v>1434.47998046875</v>
      </c>
    </row>
    <row r="407" spans="1:11" ht="14.45" customHeight="1" x14ac:dyDescent="0.2">
      <c r="A407" s="832" t="s">
        <v>585</v>
      </c>
      <c r="B407" s="833" t="s">
        <v>586</v>
      </c>
      <c r="C407" s="836" t="s">
        <v>608</v>
      </c>
      <c r="D407" s="852" t="s">
        <v>609</v>
      </c>
      <c r="E407" s="836" t="s">
        <v>3377</v>
      </c>
      <c r="F407" s="852" t="s">
        <v>3378</v>
      </c>
      <c r="G407" s="836" t="s">
        <v>3488</v>
      </c>
      <c r="H407" s="836" t="s">
        <v>3491</v>
      </c>
      <c r="I407" s="853">
        <v>29.281666119893391</v>
      </c>
      <c r="J407" s="853">
        <v>264</v>
      </c>
      <c r="K407" s="854">
        <v>7716.0001220703125</v>
      </c>
    </row>
    <row r="408" spans="1:11" ht="14.45" customHeight="1" x14ac:dyDescent="0.2">
      <c r="A408" s="832" t="s">
        <v>585</v>
      </c>
      <c r="B408" s="833" t="s">
        <v>586</v>
      </c>
      <c r="C408" s="836" t="s">
        <v>608</v>
      </c>
      <c r="D408" s="852" t="s">
        <v>609</v>
      </c>
      <c r="E408" s="836" t="s">
        <v>3494</v>
      </c>
      <c r="F408" s="852" t="s">
        <v>3495</v>
      </c>
      <c r="G408" s="836" t="s">
        <v>3496</v>
      </c>
      <c r="H408" s="836" t="s">
        <v>3498</v>
      </c>
      <c r="I408" s="853">
        <v>2.0499999523162842</v>
      </c>
      <c r="J408" s="853">
        <v>200</v>
      </c>
      <c r="K408" s="854">
        <v>410</v>
      </c>
    </row>
    <row r="409" spans="1:11" ht="14.45" customHeight="1" x14ac:dyDescent="0.2">
      <c r="A409" s="832" t="s">
        <v>585</v>
      </c>
      <c r="B409" s="833" t="s">
        <v>586</v>
      </c>
      <c r="C409" s="836" t="s">
        <v>608</v>
      </c>
      <c r="D409" s="852" t="s">
        <v>609</v>
      </c>
      <c r="E409" s="836" t="s">
        <v>3494</v>
      </c>
      <c r="F409" s="852" t="s">
        <v>3495</v>
      </c>
      <c r="G409" s="836" t="s">
        <v>3926</v>
      </c>
      <c r="H409" s="836" t="s">
        <v>3927</v>
      </c>
      <c r="I409" s="853">
        <v>650.32000732421875</v>
      </c>
      <c r="J409" s="853">
        <v>1</v>
      </c>
      <c r="K409" s="854">
        <v>650.32000732421875</v>
      </c>
    </row>
    <row r="410" spans="1:11" ht="14.45" customHeight="1" x14ac:dyDescent="0.2">
      <c r="A410" s="832" t="s">
        <v>585</v>
      </c>
      <c r="B410" s="833" t="s">
        <v>586</v>
      </c>
      <c r="C410" s="836" t="s">
        <v>608</v>
      </c>
      <c r="D410" s="852" t="s">
        <v>609</v>
      </c>
      <c r="E410" s="836" t="s">
        <v>3494</v>
      </c>
      <c r="F410" s="852" t="s">
        <v>3495</v>
      </c>
      <c r="G410" s="836" t="s">
        <v>3499</v>
      </c>
      <c r="H410" s="836" t="s">
        <v>3500</v>
      </c>
      <c r="I410" s="853">
        <v>47.189998626708984</v>
      </c>
      <c r="J410" s="853">
        <v>100</v>
      </c>
      <c r="K410" s="854">
        <v>4718.9998779296875</v>
      </c>
    </row>
    <row r="411" spans="1:11" ht="14.45" customHeight="1" x14ac:dyDescent="0.2">
      <c r="A411" s="832" t="s">
        <v>585</v>
      </c>
      <c r="B411" s="833" t="s">
        <v>586</v>
      </c>
      <c r="C411" s="836" t="s">
        <v>608</v>
      </c>
      <c r="D411" s="852" t="s">
        <v>609</v>
      </c>
      <c r="E411" s="836" t="s">
        <v>3494</v>
      </c>
      <c r="F411" s="852" t="s">
        <v>3495</v>
      </c>
      <c r="G411" s="836" t="s">
        <v>3499</v>
      </c>
      <c r="H411" s="836" t="s">
        <v>3501</v>
      </c>
      <c r="I411" s="853">
        <v>47.189998626708984</v>
      </c>
      <c r="J411" s="853">
        <v>353</v>
      </c>
      <c r="K411" s="854">
        <v>16658.069580078125</v>
      </c>
    </row>
    <row r="412" spans="1:11" ht="14.45" customHeight="1" x14ac:dyDescent="0.2">
      <c r="A412" s="832" t="s">
        <v>585</v>
      </c>
      <c r="B412" s="833" t="s">
        <v>586</v>
      </c>
      <c r="C412" s="836" t="s">
        <v>608</v>
      </c>
      <c r="D412" s="852" t="s">
        <v>609</v>
      </c>
      <c r="E412" s="836" t="s">
        <v>3494</v>
      </c>
      <c r="F412" s="852" t="s">
        <v>3495</v>
      </c>
      <c r="G412" s="836" t="s">
        <v>3502</v>
      </c>
      <c r="H412" s="836" t="s">
        <v>3503</v>
      </c>
      <c r="I412" s="853">
        <v>2.9100000858306885</v>
      </c>
      <c r="J412" s="853">
        <v>100</v>
      </c>
      <c r="K412" s="854">
        <v>291</v>
      </c>
    </row>
    <row r="413" spans="1:11" ht="14.45" customHeight="1" x14ac:dyDescent="0.2">
      <c r="A413" s="832" t="s">
        <v>585</v>
      </c>
      <c r="B413" s="833" t="s">
        <v>586</v>
      </c>
      <c r="C413" s="836" t="s">
        <v>608</v>
      </c>
      <c r="D413" s="852" t="s">
        <v>609</v>
      </c>
      <c r="E413" s="836" t="s">
        <v>3494</v>
      </c>
      <c r="F413" s="852" t="s">
        <v>3495</v>
      </c>
      <c r="G413" s="836" t="s">
        <v>3928</v>
      </c>
      <c r="H413" s="836" t="s">
        <v>3929</v>
      </c>
      <c r="I413" s="853">
        <v>13.810000419616699</v>
      </c>
      <c r="J413" s="853">
        <v>100</v>
      </c>
      <c r="K413" s="854">
        <v>1380.6199951171875</v>
      </c>
    </row>
    <row r="414" spans="1:11" ht="14.45" customHeight="1" x14ac:dyDescent="0.2">
      <c r="A414" s="832" t="s">
        <v>585</v>
      </c>
      <c r="B414" s="833" t="s">
        <v>586</v>
      </c>
      <c r="C414" s="836" t="s">
        <v>608</v>
      </c>
      <c r="D414" s="852" t="s">
        <v>609</v>
      </c>
      <c r="E414" s="836" t="s">
        <v>3494</v>
      </c>
      <c r="F414" s="852" t="s">
        <v>3495</v>
      </c>
      <c r="G414" s="836" t="s">
        <v>3928</v>
      </c>
      <c r="H414" s="836" t="s">
        <v>3930</v>
      </c>
      <c r="I414" s="853">
        <v>13.808571815490723</v>
      </c>
      <c r="J414" s="853">
        <v>350</v>
      </c>
      <c r="K414" s="854">
        <v>4831.9299926757813</v>
      </c>
    </row>
    <row r="415" spans="1:11" ht="14.45" customHeight="1" x14ac:dyDescent="0.2">
      <c r="A415" s="832" t="s">
        <v>585</v>
      </c>
      <c r="B415" s="833" t="s">
        <v>586</v>
      </c>
      <c r="C415" s="836" t="s">
        <v>608</v>
      </c>
      <c r="D415" s="852" t="s">
        <v>609</v>
      </c>
      <c r="E415" s="836" t="s">
        <v>3494</v>
      </c>
      <c r="F415" s="852" t="s">
        <v>3495</v>
      </c>
      <c r="G415" s="836" t="s">
        <v>3931</v>
      </c>
      <c r="H415" s="836" t="s">
        <v>3932</v>
      </c>
      <c r="I415" s="853">
        <v>2.3599998950958252</v>
      </c>
      <c r="J415" s="853">
        <v>100</v>
      </c>
      <c r="K415" s="854">
        <v>236</v>
      </c>
    </row>
    <row r="416" spans="1:11" ht="14.45" customHeight="1" x14ac:dyDescent="0.2">
      <c r="A416" s="832" t="s">
        <v>585</v>
      </c>
      <c r="B416" s="833" t="s">
        <v>586</v>
      </c>
      <c r="C416" s="836" t="s">
        <v>608</v>
      </c>
      <c r="D416" s="852" t="s">
        <v>609</v>
      </c>
      <c r="E416" s="836" t="s">
        <v>3494</v>
      </c>
      <c r="F416" s="852" t="s">
        <v>3495</v>
      </c>
      <c r="G416" s="836" t="s">
        <v>3933</v>
      </c>
      <c r="H416" s="836" t="s">
        <v>3934</v>
      </c>
      <c r="I416" s="853">
        <v>2.3599998950958252</v>
      </c>
      <c r="J416" s="853">
        <v>100</v>
      </c>
      <c r="K416" s="854">
        <v>236</v>
      </c>
    </row>
    <row r="417" spans="1:11" ht="14.45" customHeight="1" x14ac:dyDescent="0.2">
      <c r="A417" s="832" t="s">
        <v>585</v>
      </c>
      <c r="B417" s="833" t="s">
        <v>586</v>
      </c>
      <c r="C417" s="836" t="s">
        <v>608</v>
      </c>
      <c r="D417" s="852" t="s">
        <v>609</v>
      </c>
      <c r="E417" s="836" t="s">
        <v>3494</v>
      </c>
      <c r="F417" s="852" t="s">
        <v>3495</v>
      </c>
      <c r="G417" s="836" t="s">
        <v>3935</v>
      </c>
      <c r="H417" s="836" t="s">
        <v>3936</v>
      </c>
      <c r="I417" s="853">
        <v>2.3599998950958252</v>
      </c>
      <c r="J417" s="853">
        <v>100</v>
      </c>
      <c r="K417" s="854">
        <v>236</v>
      </c>
    </row>
    <row r="418" spans="1:11" ht="14.45" customHeight="1" x14ac:dyDescent="0.2">
      <c r="A418" s="832" t="s">
        <v>585</v>
      </c>
      <c r="B418" s="833" t="s">
        <v>586</v>
      </c>
      <c r="C418" s="836" t="s">
        <v>608</v>
      </c>
      <c r="D418" s="852" t="s">
        <v>609</v>
      </c>
      <c r="E418" s="836" t="s">
        <v>3494</v>
      </c>
      <c r="F418" s="852" t="s">
        <v>3495</v>
      </c>
      <c r="G418" s="836" t="s">
        <v>3931</v>
      </c>
      <c r="H418" s="836" t="s">
        <v>3937</v>
      </c>
      <c r="I418" s="853">
        <v>2.3599998950958252</v>
      </c>
      <c r="J418" s="853">
        <v>600</v>
      </c>
      <c r="K418" s="854">
        <v>1416</v>
      </c>
    </row>
    <row r="419" spans="1:11" ht="14.45" customHeight="1" x14ac:dyDescent="0.2">
      <c r="A419" s="832" t="s">
        <v>585</v>
      </c>
      <c r="B419" s="833" t="s">
        <v>586</v>
      </c>
      <c r="C419" s="836" t="s">
        <v>608</v>
      </c>
      <c r="D419" s="852" t="s">
        <v>609</v>
      </c>
      <c r="E419" s="836" t="s">
        <v>3494</v>
      </c>
      <c r="F419" s="852" t="s">
        <v>3495</v>
      </c>
      <c r="G419" s="836" t="s">
        <v>3933</v>
      </c>
      <c r="H419" s="836" t="s">
        <v>3938</v>
      </c>
      <c r="I419" s="853">
        <v>2.3599998950958252</v>
      </c>
      <c r="J419" s="853">
        <v>2400</v>
      </c>
      <c r="K419" s="854">
        <v>5663.7000007629395</v>
      </c>
    </row>
    <row r="420" spans="1:11" ht="14.45" customHeight="1" x14ac:dyDescent="0.2">
      <c r="A420" s="832" t="s">
        <v>585</v>
      </c>
      <c r="B420" s="833" t="s">
        <v>586</v>
      </c>
      <c r="C420" s="836" t="s">
        <v>608</v>
      </c>
      <c r="D420" s="852" t="s">
        <v>609</v>
      </c>
      <c r="E420" s="836" t="s">
        <v>3494</v>
      </c>
      <c r="F420" s="852" t="s">
        <v>3495</v>
      </c>
      <c r="G420" s="836" t="s">
        <v>3935</v>
      </c>
      <c r="H420" s="836" t="s">
        <v>3939</v>
      </c>
      <c r="I420" s="853">
        <v>2.3599998950958252</v>
      </c>
      <c r="J420" s="853">
        <v>900</v>
      </c>
      <c r="K420" s="854">
        <v>2124</v>
      </c>
    </row>
    <row r="421" spans="1:11" ht="14.45" customHeight="1" x14ac:dyDescent="0.2">
      <c r="A421" s="832" t="s">
        <v>585</v>
      </c>
      <c r="B421" s="833" t="s">
        <v>586</v>
      </c>
      <c r="C421" s="836" t="s">
        <v>608</v>
      </c>
      <c r="D421" s="852" t="s">
        <v>609</v>
      </c>
      <c r="E421" s="836" t="s">
        <v>3494</v>
      </c>
      <c r="F421" s="852" t="s">
        <v>3495</v>
      </c>
      <c r="G421" s="836" t="s">
        <v>3502</v>
      </c>
      <c r="H421" s="836" t="s">
        <v>3506</v>
      </c>
      <c r="I421" s="853">
        <v>2.9050000905990601</v>
      </c>
      <c r="J421" s="853">
        <v>400</v>
      </c>
      <c r="K421" s="854">
        <v>1162</v>
      </c>
    </row>
    <row r="422" spans="1:11" ht="14.45" customHeight="1" x14ac:dyDescent="0.2">
      <c r="A422" s="832" t="s">
        <v>585</v>
      </c>
      <c r="B422" s="833" t="s">
        <v>586</v>
      </c>
      <c r="C422" s="836" t="s">
        <v>608</v>
      </c>
      <c r="D422" s="852" t="s">
        <v>609</v>
      </c>
      <c r="E422" s="836" t="s">
        <v>3494</v>
      </c>
      <c r="F422" s="852" t="s">
        <v>3495</v>
      </c>
      <c r="G422" s="836" t="s">
        <v>3940</v>
      </c>
      <c r="H422" s="836" t="s">
        <v>3941</v>
      </c>
      <c r="I422" s="853">
        <v>150.58999633789063</v>
      </c>
      <c r="J422" s="853">
        <v>2</v>
      </c>
      <c r="K422" s="854">
        <v>301.17999267578125</v>
      </c>
    </row>
    <row r="423" spans="1:11" ht="14.45" customHeight="1" x14ac:dyDescent="0.2">
      <c r="A423" s="832" t="s">
        <v>585</v>
      </c>
      <c r="B423" s="833" t="s">
        <v>586</v>
      </c>
      <c r="C423" s="836" t="s">
        <v>608</v>
      </c>
      <c r="D423" s="852" t="s">
        <v>609</v>
      </c>
      <c r="E423" s="836" t="s">
        <v>3494</v>
      </c>
      <c r="F423" s="852" t="s">
        <v>3495</v>
      </c>
      <c r="G423" s="836" t="s">
        <v>3507</v>
      </c>
      <c r="H423" s="836" t="s">
        <v>3508</v>
      </c>
      <c r="I423" s="853">
        <v>9.9999997764825821E-3</v>
      </c>
      <c r="J423" s="853">
        <v>200</v>
      </c>
      <c r="K423" s="854">
        <v>2</v>
      </c>
    </row>
    <row r="424" spans="1:11" ht="14.45" customHeight="1" x14ac:dyDescent="0.2">
      <c r="A424" s="832" t="s">
        <v>585</v>
      </c>
      <c r="B424" s="833" t="s">
        <v>586</v>
      </c>
      <c r="C424" s="836" t="s">
        <v>608</v>
      </c>
      <c r="D424" s="852" t="s">
        <v>609</v>
      </c>
      <c r="E424" s="836" t="s">
        <v>3494</v>
      </c>
      <c r="F424" s="852" t="s">
        <v>3495</v>
      </c>
      <c r="G424" s="836" t="s">
        <v>3942</v>
      </c>
      <c r="H424" s="836" t="s">
        <v>3943</v>
      </c>
      <c r="I424" s="853">
        <v>373.64999389648438</v>
      </c>
      <c r="J424" s="853">
        <v>1</v>
      </c>
      <c r="K424" s="854">
        <v>373.64999389648438</v>
      </c>
    </row>
    <row r="425" spans="1:11" ht="14.45" customHeight="1" x14ac:dyDescent="0.2">
      <c r="A425" s="832" t="s">
        <v>585</v>
      </c>
      <c r="B425" s="833" t="s">
        <v>586</v>
      </c>
      <c r="C425" s="836" t="s">
        <v>608</v>
      </c>
      <c r="D425" s="852" t="s">
        <v>609</v>
      </c>
      <c r="E425" s="836" t="s">
        <v>3494</v>
      </c>
      <c r="F425" s="852" t="s">
        <v>3495</v>
      </c>
      <c r="G425" s="836" t="s">
        <v>3507</v>
      </c>
      <c r="H425" s="836" t="s">
        <v>3509</v>
      </c>
      <c r="I425" s="853">
        <v>1.1666666405896345E-2</v>
      </c>
      <c r="J425" s="853">
        <v>2300</v>
      </c>
      <c r="K425" s="854">
        <v>27</v>
      </c>
    </row>
    <row r="426" spans="1:11" ht="14.45" customHeight="1" x14ac:dyDescent="0.2">
      <c r="A426" s="832" t="s">
        <v>585</v>
      </c>
      <c r="B426" s="833" t="s">
        <v>586</v>
      </c>
      <c r="C426" s="836" t="s">
        <v>608</v>
      </c>
      <c r="D426" s="852" t="s">
        <v>609</v>
      </c>
      <c r="E426" s="836" t="s">
        <v>3494</v>
      </c>
      <c r="F426" s="852" t="s">
        <v>3495</v>
      </c>
      <c r="G426" s="836" t="s">
        <v>3510</v>
      </c>
      <c r="H426" s="836" t="s">
        <v>3511</v>
      </c>
      <c r="I426" s="853">
        <v>1815</v>
      </c>
      <c r="J426" s="853">
        <v>5</v>
      </c>
      <c r="K426" s="854">
        <v>9075</v>
      </c>
    </row>
    <row r="427" spans="1:11" ht="14.45" customHeight="1" x14ac:dyDescent="0.2">
      <c r="A427" s="832" t="s">
        <v>585</v>
      </c>
      <c r="B427" s="833" t="s">
        <v>586</v>
      </c>
      <c r="C427" s="836" t="s">
        <v>608</v>
      </c>
      <c r="D427" s="852" t="s">
        <v>609</v>
      </c>
      <c r="E427" s="836" t="s">
        <v>3494</v>
      </c>
      <c r="F427" s="852" t="s">
        <v>3495</v>
      </c>
      <c r="G427" s="836" t="s">
        <v>3944</v>
      </c>
      <c r="H427" s="836" t="s">
        <v>3945</v>
      </c>
      <c r="I427" s="853">
        <v>601.3699951171875</v>
      </c>
      <c r="J427" s="853">
        <v>4</v>
      </c>
      <c r="K427" s="854">
        <v>2405.47998046875</v>
      </c>
    </row>
    <row r="428" spans="1:11" ht="14.45" customHeight="1" x14ac:dyDescent="0.2">
      <c r="A428" s="832" t="s">
        <v>585</v>
      </c>
      <c r="B428" s="833" t="s">
        <v>586</v>
      </c>
      <c r="C428" s="836" t="s">
        <v>608</v>
      </c>
      <c r="D428" s="852" t="s">
        <v>609</v>
      </c>
      <c r="E428" s="836" t="s">
        <v>3494</v>
      </c>
      <c r="F428" s="852" t="s">
        <v>3495</v>
      </c>
      <c r="G428" s="836" t="s">
        <v>3946</v>
      </c>
      <c r="H428" s="836" t="s">
        <v>3947</v>
      </c>
      <c r="I428" s="853">
        <v>2.7833333015441895</v>
      </c>
      <c r="J428" s="853">
        <v>4500</v>
      </c>
      <c r="K428" s="854">
        <v>12525</v>
      </c>
    </row>
    <row r="429" spans="1:11" ht="14.45" customHeight="1" x14ac:dyDescent="0.2">
      <c r="A429" s="832" t="s">
        <v>585</v>
      </c>
      <c r="B429" s="833" t="s">
        <v>586</v>
      </c>
      <c r="C429" s="836" t="s">
        <v>608</v>
      </c>
      <c r="D429" s="852" t="s">
        <v>609</v>
      </c>
      <c r="E429" s="836" t="s">
        <v>3494</v>
      </c>
      <c r="F429" s="852" t="s">
        <v>3495</v>
      </c>
      <c r="G429" s="836" t="s">
        <v>3948</v>
      </c>
      <c r="H429" s="836" t="s">
        <v>3949</v>
      </c>
      <c r="I429" s="853">
        <v>1.6950000524520874</v>
      </c>
      <c r="J429" s="853">
        <v>1800</v>
      </c>
      <c r="K429" s="854">
        <v>3051</v>
      </c>
    </row>
    <row r="430" spans="1:11" ht="14.45" customHeight="1" x14ac:dyDescent="0.2">
      <c r="A430" s="832" t="s">
        <v>585</v>
      </c>
      <c r="B430" s="833" t="s">
        <v>586</v>
      </c>
      <c r="C430" s="836" t="s">
        <v>608</v>
      </c>
      <c r="D430" s="852" t="s">
        <v>609</v>
      </c>
      <c r="E430" s="836" t="s">
        <v>3494</v>
      </c>
      <c r="F430" s="852" t="s">
        <v>3495</v>
      </c>
      <c r="G430" s="836" t="s">
        <v>3950</v>
      </c>
      <c r="H430" s="836" t="s">
        <v>3951</v>
      </c>
      <c r="I430" s="853">
        <v>21.219999313354492</v>
      </c>
      <c r="J430" s="853">
        <v>25</v>
      </c>
      <c r="K430" s="854">
        <v>530.5</v>
      </c>
    </row>
    <row r="431" spans="1:11" ht="14.45" customHeight="1" x14ac:dyDescent="0.2">
      <c r="A431" s="832" t="s">
        <v>585</v>
      </c>
      <c r="B431" s="833" t="s">
        <v>586</v>
      </c>
      <c r="C431" s="836" t="s">
        <v>608</v>
      </c>
      <c r="D431" s="852" t="s">
        <v>609</v>
      </c>
      <c r="E431" s="836" t="s">
        <v>3494</v>
      </c>
      <c r="F431" s="852" t="s">
        <v>3495</v>
      </c>
      <c r="G431" s="836" t="s">
        <v>3950</v>
      </c>
      <c r="H431" s="836" t="s">
        <v>3952</v>
      </c>
      <c r="I431" s="853">
        <v>21.22499942779541</v>
      </c>
      <c r="J431" s="853">
        <v>400</v>
      </c>
      <c r="K431" s="854">
        <v>8489.4500732421875</v>
      </c>
    </row>
    <row r="432" spans="1:11" ht="14.45" customHeight="1" x14ac:dyDescent="0.2">
      <c r="A432" s="832" t="s">
        <v>585</v>
      </c>
      <c r="B432" s="833" t="s">
        <v>586</v>
      </c>
      <c r="C432" s="836" t="s">
        <v>608</v>
      </c>
      <c r="D432" s="852" t="s">
        <v>609</v>
      </c>
      <c r="E432" s="836" t="s">
        <v>3494</v>
      </c>
      <c r="F432" s="852" t="s">
        <v>3495</v>
      </c>
      <c r="G432" s="836" t="s">
        <v>3953</v>
      </c>
      <c r="H432" s="836" t="s">
        <v>3954</v>
      </c>
      <c r="I432" s="853">
        <v>45.5</v>
      </c>
      <c r="J432" s="853">
        <v>120</v>
      </c>
      <c r="K432" s="854">
        <v>5459.5198974609375</v>
      </c>
    </row>
    <row r="433" spans="1:11" ht="14.45" customHeight="1" x14ac:dyDescent="0.2">
      <c r="A433" s="832" t="s">
        <v>585</v>
      </c>
      <c r="B433" s="833" t="s">
        <v>586</v>
      </c>
      <c r="C433" s="836" t="s">
        <v>608</v>
      </c>
      <c r="D433" s="852" t="s">
        <v>609</v>
      </c>
      <c r="E433" s="836" t="s">
        <v>3494</v>
      </c>
      <c r="F433" s="852" t="s">
        <v>3495</v>
      </c>
      <c r="G433" s="836" t="s">
        <v>3953</v>
      </c>
      <c r="H433" s="836" t="s">
        <v>3955</v>
      </c>
      <c r="I433" s="853">
        <v>45.498333613077797</v>
      </c>
      <c r="J433" s="853">
        <v>400</v>
      </c>
      <c r="K433" s="854">
        <v>18198.559814453125</v>
      </c>
    </row>
    <row r="434" spans="1:11" ht="14.45" customHeight="1" x14ac:dyDescent="0.2">
      <c r="A434" s="832" t="s">
        <v>585</v>
      </c>
      <c r="B434" s="833" t="s">
        <v>586</v>
      </c>
      <c r="C434" s="836" t="s">
        <v>608</v>
      </c>
      <c r="D434" s="852" t="s">
        <v>609</v>
      </c>
      <c r="E434" s="836" t="s">
        <v>3494</v>
      </c>
      <c r="F434" s="852" t="s">
        <v>3495</v>
      </c>
      <c r="G434" s="836" t="s">
        <v>3518</v>
      </c>
      <c r="H434" s="836" t="s">
        <v>3519</v>
      </c>
      <c r="I434" s="853">
        <v>11.140000343322754</v>
      </c>
      <c r="J434" s="853">
        <v>300</v>
      </c>
      <c r="K434" s="854">
        <v>3342</v>
      </c>
    </row>
    <row r="435" spans="1:11" ht="14.45" customHeight="1" x14ac:dyDescent="0.2">
      <c r="A435" s="832" t="s">
        <v>585</v>
      </c>
      <c r="B435" s="833" t="s">
        <v>586</v>
      </c>
      <c r="C435" s="836" t="s">
        <v>608</v>
      </c>
      <c r="D435" s="852" t="s">
        <v>609</v>
      </c>
      <c r="E435" s="836" t="s">
        <v>3494</v>
      </c>
      <c r="F435" s="852" t="s">
        <v>3495</v>
      </c>
      <c r="G435" s="836" t="s">
        <v>3518</v>
      </c>
      <c r="H435" s="836" t="s">
        <v>3520</v>
      </c>
      <c r="I435" s="853">
        <v>11.143333435058594</v>
      </c>
      <c r="J435" s="853">
        <v>2000</v>
      </c>
      <c r="K435" s="854">
        <v>22286</v>
      </c>
    </row>
    <row r="436" spans="1:11" ht="14.45" customHeight="1" x14ac:dyDescent="0.2">
      <c r="A436" s="832" t="s">
        <v>585</v>
      </c>
      <c r="B436" s="833" t="s">
        <v>586</v>
      </c>
      <c r="C436" s="836" t="s">
        <v>608</v>
      </c>
      <c r="D436" s="852" t="s">
        <v>609</v>
      </c>
      <c r="E436" s="836" t="s">
        <v>3494</v>
      </c>
      <c r="F436" s="852" t="s">
        <v>3495</v>
      </c>
      <c r="G436" s="836" t="s">
        <v>3956</v>
      </c>
      <c r="H436" s="836" t="s">
        <v>3957</v>
      </c>
      <c r="I436" s="853">
        <v>40.864999771118164</v>
      </c>
      <c r="J436" s="853">
        <v>40</v>
      </c>
      <c r="K436" s="854">
        <v>1634.6000366210938</v>
      </c>
    </row>
    <row r="437" spans="1:11" ht="14.45" customHeight="1" x14ac:dyDescent="0.2">
      <c r="A437" s="832" t="s">
        <v>585</v>
      </c>
      <c r="B437" s="833" t="s">
        <v>586</v>
      </c>
      <c r="C437" s="836" t="s">
        <v>608</v>
      </c>
      <c r="D437" s="852" t="s">
        <v>609</v>
      </c>
      <c r="E437" s="836" t="s">
        <v>3494</v>
      </c>
      <c r="F437" s="852" t="s">
        <v>3495</v>
      </c>
      <c r="G437" s="836" t="s">
        <v>3956</v>
      </c>
      <c r="H437" s="836" t="s">
        <v>3958</v>
      </c>
      <c r="I437" s="853">
        <v>40.865999603271483</v>
      </c>
      <c r="J437" s="853">
        <v>100</v>
      </c>
      <c r="K437" s="854">
        <v>4086.60009765625</v>
      </c>
    </row>
    <row r="438" spans="1:11" ht="14.45" customHeight="1" x14ac:dyDescent="0.2">
      <c r="A438" s="832" t="s">
        <v>585</v>
      </c>
      <c r="B438" s="833" t="s">
        <v>586</v>
      </c>
      <c r="C438" s="836" t="s">
        <v>608</v>
      </c>
      <c r="D438" s="852" t="s">
        <v>609</v>
      </c>
      <c r="E438" s="836" t="s">
        <v>3494</v>
      </c>
      <c r="F438" s="852" t="s">
        <v>3495</v>
      </c>
      <c r="G438" s="836" t="s">
        <v>3959</v>
      </c>
      <c r="H438" s="836" t="s">
        <v>3960</v>
      </c>
      <c r="I438" s="853">
        <v>263.77999877929688</v>
      </c>
      <c r="J438" s="853">
        <v>32</v>
      </c>
      <c r="K438" s="854">
        <v>8440.9601135253906</v>
      </c>
    </row>
    <row r="439" spans="1:11" ht="14.45" customHeight="1" x14ac:dyDescent="0.2">
      <c r="A439" s="832" t="s">
        <v>585</v>
      </c>
      <c r="B439" s="833" t="s">
        <v>586</v>
      </c>
      <c r="C439" s="836" t="s">
        <v>608</v>
      </c>
      <c r="D439" s="852" t="s">
        <v>609</v>
      </c>
      <c r="E439" s="836" t="s">
        <v>3494</v>
      </c>
      <c r="F439" s="852" t="s">
        <v>3495</v>
      </c>
      <c r="G439" s="836" t="s">
        <v>3523</v>
      </c>
      <c r="H439" s="836" t="s">
        <v>3524</v>
      </c>
      <c r="I439" s="853">
        <v>5.2699999809265137</v>
      </c>
      <c r="J439" s="853">
        <v>800</v>
      </c>
      <c r="K439" s="854">
        <v>4216</v>
      </c>
    </row>
    <row r="440" spans="1:11" ht="14.45" customHeight="1" x14ac:dyDescent="0.2">
      <c r="A440" s="832" t="s">
        <v>585</v>
      </c>
      <c r="B440" s="833" t="s">
        <v>586</v>
      </c>
      <c r="C440" s="836" t="s">
        <v>608</v>
      </c>
      <c r="D440" s="852" t="s">
        <v>609</v>
      </c>
      <c r="E440" s="836" t="s">
        <v>3494</v>
      </c>
      <c r="F440" s="852" t="s">
        <v>3495</v>
      </c>
      <c r="G440" s="836" t="s">
        <v>3961</v>
      </c>
      <c r="H440" s="836" t="s">
        <v>3962</v>
      </c>
      <c r="I440" s="853">
        <v>3.4800000190734863</v>
      </c>
      <c r="J440" s="853">
        <v>400</v>
      </c>
      <c r="K440" s="854">
        <v>1390.6399841308594</v>
      </c>
    </row>
    <row r="441" spans="1:11" ht="14.45" customHeight="1" x14ac:dyDescent="0.2">
      <c r="A441" s="832" t="s">
        <v>585</v>
      </c>
      <c r="B441" s="833" t="s">
        <v>586</v>
      </c>
      <c r="C441" s="836" t="s">
        <v>608</v>
      </c>
      <c r="D441" s="852" t="s">
        <v>609</v>
      </c>
      <c r="E441" s="836" t="s">
        <v>3494</v>
      </c>
      <c r="F441" s="852" t="s">
        <v>3495</v>
      </c>
      <c r="G441" s="836" t="s">
        <v>3523</v>
      </c>
      <c r="H441" s="836" t="s">
        <v>3527</v>
      </c>
      <c r="I441" s="853">
        <v>5.4116667111714678</v>
      </c>
      <c r="J441" s="853">
        <v>3600</v>
      </c>
      <c r="K441" s="854">
        <v>19444</v>
      </c>
    </row>
    <row r="442" spans="1:11" ht="14.45" customHeight="1" x14ac:dyDescent="0.2">
      <c r="A442" s="832" t="s">
        <v>585</v>
      </c>
      <c r="B442" s="833" t="s">
        <v>586</v>
      </c>
      <c r="C442" s="836" t="s">
        <v>608</v>
      </c>
      <c r="D442" s="852" t="s">
        <v>609</v>
      </c>
      <c r="E442" s="836" t="s">
        <v>3494</v>
      </c>
      <c r="F442" s="852" t="s">
        <v>3495</v>
      </c>
      <c r="G442" s="836" t="s">
        <v>3961</v>
      </c>
      <c r="H442" s="836" t="s">
        <v>3963</v>
      </c>
      <c r="I442" s="853">
        <v>3.4050000905990601</v>
      </c>
      <c r="J442" s="853">
        <v>2400</v>
      </c>
      <c r="K442" s="854">
        <v>8172</v>
      </c>
    </row>
    <row r="443" spans="1:11" ht="14.45" customHeight="1" x14ac:dyDescent="0.2">
      <c r="A443" s="832" t="s">
        <v>585</v>
      </c>
      <c r="B443" s="833" t="s">
        <v>586</v>
      </c>
      <c r="C443" s="836" t="s">
        <v>608</v>
      </c>
      <c r="D443" s="852" t="s">
        <v>609</v>
      </c>
      <c r="E443" s="836" t="s">
        <v>3494</v>
      </c>
      <c r="F443" s="852" t="s">
        <v>3495</v>
      </c>
      <c r="G443" s="836" t="s">
        <v>3964</v>
      </c>
      <c r="H443" s="836" t="s">
        <v>3965</v>
      </c>
      <c r="I443" s="853">
        <v>24.409999847412109</v>
      </c>
      <c r="J443" s="853">
        <v>200</v>
      </c>
      <c r="K443" s="854">
        <v>4881.16015625</v>
      </c>
    </row>
    <row r="444" spans="1:11" ht="14.45" customHeight="1" x14ac:dyDescent="0.2">
      <c r="A444" s="832" t="s">
        <v>585</v>
      </c>
      <c r="B444" s="833" t="s">
        <v>586</v>
      </c>
      <c r="C444" s="836" t="s">
        <v>608</v>
      </c>
      <c r="D444" s="852" t="s">
        <v>609</v>
      </c>
      <c r="E444" s="836" t="s">
        <v>3494</v>
      </c>
      <c r="F444" s="852" t="s">
        <v>3495</v>
      </c>
      <c r="G444" s="836" t="s">
        <v>3966</v>
      </c>
      <c r="H444" s="836" t="s">
        <v>3967</v>
      </c>
      <c r="I444" s="853">
        <v>16.700000762939453</v>
      </c>
      <c r="J444" s="853">
        <v>20</v>
      </c>
      <c r="K444" s="854">
        <v>334</v>
      </c>
    </row>
    <row r="445" spans="1:11" ht="14.45" customHeight="1" x14ac:dyDescent="0.2">
      <c r="A445" s="832" t="s">
        <v>585</v>
      </c>
      <c r="B445" s="833" t="s">
        <v>586</v>
      </c>
      <c r="C445" s="836" t="s">
        <v>608</v>
      </c>
      <c r="D445" s="852" t="s">
        <v>609</v>
      </c>
      <c r="E445" s="836" t="s">
        <v>3494</v>
      </c>
      <c r="F445" s="852" t="s">
        <v>3495</v>
      </c>
      <c r="G445" s="836" t="s">
        <v>3968</v>
      </c>
      <c r="H445" s="836" t="s">
        <v>3969</v>
      </c>
      <c r="I445" s="853">
        <v>32.900001525878906</v>
      </c>
      <c r="J445" s="853">
        <v>30</v>
      </c>
      <c r="K445" s="854">
        <v>986.989990234375</v>
      </c>
    </row>
    <row r="446" spans="1:11" ht="14.45" customHeight="1" x14ac:dyDescent="0.2">
      <c r="A446" s="832" t="s">
        <v>585</v>
      </c>
      <c r="B446" s="833" t="s">
        <v>586</v>
      </c>
      <c r="C446" s="836" t="s">
        <v>608</v>
      </c>
      <c r="D446" s="852" t="s">
        <v>609</v>
      </c>
      <c r="E446" s="836" t="s">
        <v>3494</v>
      </c>
      <c r="F446" s="852" t="s">
        <v>3495</v>
      </c>
      <c r="G446" s="836" t="s">
        <v>3970</v>
      </c>
      <c r="H446" s="836" t="s">
        <v>3971</v>
      </c>
      <c r="I446" s="853">
        <v>171.82000732421875</v>
      </c>
      <c r="J446" s="853">
        <v>10</v>
      </c>
      <c r="K446" s="854">
        <v>1718.199951171875</v>
      </c>
    </row>
    <row r="447" spans="1:11" ht="14.45" customHeight="1" x14ac:dyDescent="0.2">
      <c r="A447" s="832" t="s">
        <v>585</v>
      </c>
      <c r="B447" s="833" t="s">
        <v>586</v>
      </c>
      <c r="C447" s="836" t="s">
        <v>608</v>
      </c>
      <c r="D447" s="852" t="s">
        <v>609</v>
      </c>
      <c r="E447" s="836" t="s">
        <v>3494</v>
      </c>
      <c r="F447" s="852" t="s">
        <v>3495</v>
      </c>
      <c r="G447" s="836" t="s">
        <v>3972</v>
      </c>
      <c r="H447" s="836" t="s">
        <v>3973</v>
      </c>
      <c r="I447" s="853">
        <v>45.979999542236328</v>
      </c>
      <c r="J447" s="853">
        <v>20</v>
      </c>
      <c r="K447" s="854">
        <v>919.5999755859375</v>
      </c>
    </row>
    <row r="448" spans="1:11" ht="14.45" customHeight="1" x14ac:dyDescent="0.2">
      <c r="A448" s="832" t="s">
        <v>585</v>
      </c>
      <c r="B448" s="833" t="s">
        <v>586</v>
      </c>
      <c r="C448" s="836" t="s">
        <v>608</v>
      </c>
      <c r="D448" s="852" t="s">
        <v>609</v>
      </c>
      <c r="E448" s="836" t="s">
        <v>3494</v>
      </c>
      <c r="F448" s="852" t="s">
        <v>3495</v>
      </c>
      <c r="G448" s="836" t="s">
        <v>3974</v>
      </c>
      <c r="H448" s="836" t="s">
        <v>3975</v>
      </c>
      <c r="I448" s="853">
        <v>171.82000732421875</v>
      </c>
      <c r="J448" s="853">
        <v>10</v>
      </c>
      <c r="K448" s="854">
        <v>1718.199951171875</v>
      </c>
    </row>
    <row r="449" spans="1:11" ht="14.45" customHeight="1" x14ac:dyDescent="0.2">
      <c r="A449" s="832" t="s">
        <v>585</v>
      </c>
      <c r="B449" s="833" t="s">
        <v>586</v>
      </c>
      <c r="C449" s="836" t="s">
        <v>608</v>
      </c>
      <c r="D449" s="852" t="s">
        <v>609</v>
      </c>
      <c r="E449" s="836" t="s">
        <v>3494</v>
      </c>
      <c r="F449" s="852" t="s">
        <v>3495</v>
      </c>
      <c r="G449" s="836" t="s">
        <v>3974</v>
      </c>
      <c r="H449" s="836" t="s">
        <v>3976</v>
      </c>
      <c r="I449" s="853">
        <v>171.82000732421875</v>
      </c>
      <c r="J449" s="853">
        <v>10</v>
      </c>
      <c r="K449" s="854">
        <v>1718.199951171875</v>
      </c>
    </row>
    <row r="450" spans="1:11" ht="14.45" customHeight="1" x14ac:dyDescent="0.2">
      <c r="A450" s="832" t="s">
        <v>585</v>
      </c>
      <c r="B450" s="833" t="s">
        <v>586</v>
      </c>
      <c r="C450" s="836" t="s">
        <v>608</v>
      </c>
      <c r="D450" s="852" t="s">
        <v>609</v>
      </c>
      <c r="E450" s="836" t="s">
        <v>3494</v>
      </c>
      <c r="F450" s="852" t="s">
        <v>3495</v>
      </c>
      <c r="G450" s="836" t="s">
        <v>3977</v>
      </c>
      <c r="H450" s="836" t="s">
        <v>3978</v>
      </c>
      <c r="I450" s="853">
        <v>750.20001220703125</v>
      </c>
      <c r="J450" s="853">
        <v>3</v>
      </c>
      <c r="K450" s="854">
        <v>2250.60009765625</v>
      </c>
    </row>
    <row r="451" spans="1:11" ht="14.45" customHeight="1" x14ac:dyDescent="0.2">
      <c r="A451" s="832" t="s">
        <v>585</v>
      </c>
      <c r="B451" s="833" t="s">
        <v>586</v>
      </c>
      <c r="C451" s="836" t="s">
        <v>608</v>
      </c>
      <c r="D451" s="852" t="s">
        <v>609</v>
      </c>
      <c r="E451" s="836" t="s">
        <v>3494</v>
      </c>
      <c r="F451" s="852" t="s">
        <v>3495</v>
      </c>
      <c r="G451" s="836" t="s">
        <v>3977</v>
      </c>
      <c r="H451" s="836" t="s">
        <v>3979</v>
      </c>
      <c r="I451" s="853">
        <v>750.20001220703125</v>
      </c>
      <c r="J451" s="853">
        <v>6</v>
      </c>
      <c r="K451" s="854">
        <v>4501.2000732421875</v>
      </c>
    </row>
    <row r="452" spans="1:11" ht="14.45" customHeight="1" x14ac:dyDescent="0.2">
      <c r="A452" s="832" t="s">
        <v>585</v>
      </c>
      <c r="B452" s="833" t="s">
        <v>586</v>
      </c>
      <c r="C452" s="836" t="s">
        <v>608</v>
      </c>
      <c r="D452" s="852" t="s">
        <v>609</v>
      </c>
      <c r="E452" s="836" t="s">
        <v>3494</v>
      </c>
      <c r="F452" s="852" t="s">
        <v>3495</v>
      </c>
      <c r="G452" s="836" t="s">
        <v>3980</v>
      </c>
      <c r="H452" s="836" t="s">
        <v>3981</v>
      </c>
      <c r="I452" s="853">
        <v>646.760009765625</v>
      </c>
      <c r="J452" s="853">
        <v>2</v>
      </c>
      <c r="K452" s="854">
        <v>1293.52001953125</v>
      </c>
    </row>
    <row r="453" spans="1:11" ht="14.45" customHeight="1" x14ac:dyDescent="0.2">
      <c r="A453" s="832" t="s">
        <v>585</v>
      </c>
      <c r="B453" s="833" t="s">
        <v>586</v>
      </c>
      <c r="C453" s="836" t="s">
        <v>608</v>
      </c>
      <c r="D453" s="852" t="s">
        <v>609</v>
      </c>
      <c r="E453" s="836" t="s">
        <v>3494</v>
      </c>
      <c r="F453" s="852" t="s">
        <v>3495</v>
      </c>
      <c r="G453" s="836" t="s">
        <v>3982</v>
      </c>
      <c r="H453" s="836" t="s">
        <v>3983</v>
      </c>
      <c r="I453" s="853">
        <v>527.969970703125</v>
      </c>
      <c r="J453" s="853">
        <v>10</v>
      </c>
      <c r="K453" s="854">
        <v>5279.64990234375</v>
      </c>
    </row>
    <row r="454" spans="1:11" ht="14.45" customHeight="1" x14ac:dyDescent="0.2">
      <c r="A454" s="832" t="s">
        <v>585</v>
      </c>
      <c r="B454" s="833" t="s">
        <v>586</v>
      </c>
      <c r="C454" s="836" t="s">
        <v>608</v>
      </c>
      <c r="D454" s="852" t="s">
        <v>609</v>
      </c>
      <c r="E454" s="836" t="s">
        <v>3494</v>
      </c>
      <c r="F454" s="852" t="s">
        <v>3495</v>
      </c>
      <c r="G454" s="836" t="s">
        <v>3984</v>
      </c>
      <c r="H454" s="836" t="s">
        <v>3985</v>
      </c>
      <c r="I454" s="853">
        <v>17.979999542236328</v>
      </c>
      <c r="J454" s="853">
        <v>50</v>
      </c>
      <c r="K454" s="854">
        <v>899</v>
      </c>
    </row>
    <row r="455" spans="1:11" ht="14.45" customHeight="1" x14ac:dyDescent="0.2">
      <c r="A455" s="832" t="s">
        <v>585</v>
      </c>
      <c r="B455" s="833" t="s">
        <v>586</v>
      </c>
      <c r="C455" s="836" t="s">
        <v>608</v>
      </c>
      <c r="D455" s="852" t="s">
        <v>609</v>
      </c>
      <c r="E455" s="836" t="s">
        <v>3494</v>
      </c>
      <c r="F455" s="852" t="s">
        <v>3495</v>
      </c>
      <c r="G455" s="836" t="s">
        <v>3545</v>
      </c>
      <c r="H455" s="836" t="s">
        <v>3986</v>
      </c>
      <c r="I455" s="853">
        <v>13.199999809265137</v>
      </c>
      <c r="J455" s="853">
        <v>10</v>
      </c>
      <c r="K455" s="854">
        <v>132</v>
      </c>
    </row>
    <row r="456" spans="1:11" ht="14.45" customHeight="1" x14ac:dyDescent="0.2">
      <c r="A456" s="832" t="s">
        <v>585</v>
      </c>
      <c r="B456" s="833" t="s">
        <v>586</v>
      </c>
      <c r="C456" s="836" t="s">
        <v>608</v>
      </c>
      <c r="D456" s="852" t="s">
        <v>609</v>
      </c>
      <c r="E456" s="836" t="s">
        <v>3494</v>
      </c>
      <c r="F456" s="852" t="s">
        <v>3495</v>
      </c>
      <c r="G456" s="836" t="s">
        <v>3543</v>
      </c>
      <c r="H456" s="836" t="s">
        <v>3544</v>
      </c>
      <c r="I456" s="853">
        <v>13.204999923706055</v>
      </c>
      <c r="J456" s="853">
        <v>20</v>
      </c>
      <c r="K456" s="854">
        <v>264.10000610351563</v>
      </c>
    </row>
    <row r="457" spans="1:11" ht="14.45" customHeight="1" x14ac:dyDescent="0.2">
      <c r="A457" s="832" t="s">
        <v>585</v>
      </c>
      <c r="B457" s="833" t="s">
        <v>586</v>
      </c>
      <c r="C457" s="836" t="s">
        <v>608</v>
      </c>
      <c r="D457" s="852" t="s">
        <v>609</v>
      </c>
      <c r="E457" s="836" t="s">
        <v>3494</v>
      </c>
      <c r="F457" s="852" t="s">
        <v>3495</v>
      </c>
      <c r="G457" s="836" t="s">
        <v>3987</v>
      </c>
      <c r="H457" s="836" t="s">
        <v>3988</v>
      </c>
      <c r="I457" s="853">
        <v>7260</v>
      </c>
      <c r="J457" s="853">
        <v>1</v>
      </c>
      <c r="K457" s="854">
        <v>7260</v>
      </c>
    </row>
    <row r="458" spans="1:11" ht="14.45" customHeight="1" x14ac:dyDescent="0.2">
      <c r="A458" s="832" t="s">
        <v>585</v>
      </c>
      <c r="B458" s="833" t="s">
        <v>586</v>
      </c>
      <c r="C458" s="836" t="s">
        <v>608</v>
      </c>
      <c r="D458" s="852" t="s">
        <v>609</v>
      </c>
      <c r="E458" s="836" t="s">
        <v>3494</v>
      </c>
      <c r="F458" s="852" t="s">
        <v>3495</v>
      </c>
      <c r="G458" s="836" t="s">
        <v>3551</v>
      </c>
      <c r="H458" s="836" t="s">
        <v>3552</v>
      </c>
      <c r="I458" s="853">
        <v>4.0300002098083496</v>
      </c>
      <c r="J458" s="853">
        <v>300</v>
      </c>
      <c r="K458" s="854">
        <v>1209</v>
      </c>
    </row>
    <row r="459" spans="1:11" ht="14.45" customHeight="1" x14ac:dyDescent="0.2">
      <c r="A459" s="832" t="s">
        <v>585</v>
      </c>
      <c r="B459" s="833" t="s">
        <v>586</v>
      </c>
      <c r="C459" s="836" t="s">
        <v>608</v>
      </c>
      <c r="D459" s="852" t="s">
        <v>609</v>
      </c>
      <c r="E459" s="836" t="s">
        <v>3494</v>
      </c>
      <c r="F459" s="852" t="s">
        <v>3495</v>
      </c>
      <c r="G459" s="836" t="s">
        <v>3551</v>
      </c>
      <c r="H459" s="836" t="s">
        <v>3553</v>
      </c>
      <c r="I459" s="853">
        <v>4.0300002098083496</v>
      </c>
      <c r="J459" s="853">
        <v>1150</v>
      </c>
      <c r="K459" s="854">
        <v>4634.5</v>
      </c>
    </row>
    <row r="460" spans="1:11" ht="14.45" customHeight="1" x14ac:dyDescent="0.2">
      <c r="A460" s="832" t="s">
        <v>585</v>
      </c>
      <c r="B460" s="833" t="s">
        <v>586</v>
      </c>
      <c r="C460" s="836" t="s">
        <v>608</v>
      </c>
      <c r="D460" s="852" t="s">
        <v>609</v>
      </c>
      <c r="E460" s="836" t="s">
        <v>3494</v>
      </c>
      <c r="F460" s="852" t="s">
        <v>3495</v>
      </c>
      <c r="G460" s="836" t="s">
        <v>3554</v>
      </c>
      <c r="H460" s="836" t="s">
        <v>3555</v>
      </c>
      <c r="I460" s="853">
        <v>7.869999885559082</v>
      </c>
      <c r="J460" s="853">
        <v>200</v>
      </c>
      <c r="K460" s="854">
        <v>1574</v>
      </c>
    </row>
    <row r="461" spans="1:11" ht="14.45" customHeight="1" x14ac:dyDescent="0.2">
      <c r="A461" s="832" t="s">
        <v>585</v>
      </c>
      <c r="B461" s="833" t="s">
        <v>586</v>
      </c>
      <c r="C461" s="836" t="s">
        <v>608</v>
      </c>
      <c r="D461" s="852" t="s">
        <v>609</v>
      </c>
      <c r="E461" s="836" t="s">
        <v>3494</v>
      </c>
      <c r="F461" s="852" t="s">
        <v>3495</v>
      </c>
      <c r="G461" s="836" t="s">
        <v>3554</v>
      </c>
      <c r="H461" s="836" t="s">
        <v>3556</v>
      </c>
      <c r="I461" s="853">
        <v>8.9449998537699376</v>
      </c>
      <c r="J461" s="853">
        <v>1400</v>
      </c>
      <c r="K461" s="854">
        <v>12308</v>
      </c>
    </row>
    <row r="462" spans="1:11" ht="14.45" customHeight="1" x14ac:dyDescent="0.2">
      <c r="A462" s="832" t="s">
        <v>585</v>
      </c>
      <c r="B462" s="833" t="s">
        <v>586</v>
      </c>
      <c r="C462" s="836" t="s">
        <v>608</v>
      </c>
      <c r="D462" s="852" t="s">
        <v>609</v>
      </c>
      <c r="E462" s="836" t="s">
        <v>3494</v>
      </c>
      <c r="F462" s="852" t="s">
        <v>3495</v>
      </c>
      <c r="G462" s="836" t="s">
        <v>3989</v>
      </c>
      <c r="H462" s="836" t="s">
        <v>3990</v>
      </c>
      <c r="I462" s="853">
        <v>10.07599983215332</v>
      </c>
      <c r="J462" s="853">
        <v>210</v>
      </c>
      <c r="K462" s="854">
        <v>2115.8999938964844</v>
      </c>
    </row>
    <row r="463" spans="1:11" ht="14.45" customHeight="1" x14ac:dyDescent="0.2">
      <c r="A463" s="832" t="s">
        <v>585</v>
      </c>
      <c r="B463" s="833" t="s">
        <v>586</v>
      </c>
      <c r="C463" s="836" t="s">
        <v>608</v>
      </c>
      <c r="D463" s="852" t="s">
        <v>609</v>
      </c>
      <c r="E463" s="836" t="s">
        <v>3494</v>
      </c>
      <c r="F463" s="852" t="s">
        <v>3495</v>
      </c>
      <c r="G463" s="836" t="s">
        <v>3991</v>
      </c>
      <c r="H463" s="836" t="s">
        <v>3992</v>
      </c>
      <c r="I463" s="853">
        <v>176.92999267578125</v>
      </c>
      <c r="J463" s="853">
        <v>270</v>
      </c>
      <c r="K463" s="854">
        <v>47770.7998046875</v>
      </c>
    </row>
    <row r="464" spans="1:11" ht="14.45" customHeight="1" x14ac:dyDescent="0.2">
      <c r="A464" s="832" t="s">
        <v>585</v>
      </c>
      <c r="B464" s="833" t="s">
        <v>586</v>
      </c>
      <c r="C464" s="836" t="s">
        <v>608</v>
      </c>
      <c r="D464" s="852" t="s">
        <v>609</v>
      </c>
      <c r="E464" s="836" t="s">
        <v>3494</v>
      </c>
      <c r="F464" s="852" t="s">
        <v>3495</v>
      </c>
      <c r="G464" s="836" t="s">
        <v>3646</v>
      </c>
      <c r="H464" s="836" t="s">
        <v>3993</v>
      </c>
      <c r="I464" s="853">
        <v>35.090000152587891</v>
      </c>
      <c r="J464" s="853">
        <v>2</v>
      </c>
      <c r="K464" s="854">
        <v>70.180000305175781</v>
      </c>
    </row>
    <row r="465" spans="1:11" ht="14.45" customHeight="1" x14ac:dyDescent="0.2">
      <c r="A465" s="832" t="s">
        <v>585</v>
      </c>
      <c r="B465" s="833" t="s">
        <v>586</v>
      </c>
      <c r="C465" s="836" t="s">
        <v>608</v>
      </c>
      <c r="D465" s="852" t="s">
        <v>609</v>
      </c>
      <c r="E465" s="836" t="s">
        <v>3494</v>
      </c>
      <c r="F465" s="852" t="s">
        <v>3495</v>
      </c>
      <c r="G465" s="836" t="s">
        <v>3994</v>
      </c>
      <c r="H465" s="836" t="s">
        <v>3995</v>
      </c>
      <c r="I465" s="853">
        <v>81.739997863769531</v>
      </c>
      <c r="J465" s="853">
        <v>120</v>
      </c>
      <c r="K465" s="854">
        <v>9808.800048828125</v>
      </c>
    </row>
    <row r="466" spans="1:11" ht="14.45" customHeight="1" x14ac:dyDescent="0.2">
      <c r="A466" s="832" t="s">
        <v>585</v>
      </c>
      <c r="B466" s="833" t="s">
        <v>586</v>
      </c>
      <c r="C466" s="836" t="s">
        <v>608</v>
      </c>
      <c r="D466" s="852" t="s">
        <v>609</v>
      </c>
      <c r="E466" s="836" t="s">
        <v>3494</v>
      </c>
      <c r="F466" s="852" t="s">
        <v>3495</v>
      </c>
      <c r="G466" s="836" t="s">
        <v>3996</v>
      </c>
      <c r="H466" s="836" t="s">
        <v>3997</v>
      </c>
      <c r="I466" s="853">
        <v>32.310001373291016</v>
      </c>
      <c r="J466" s="853">
        <v>30</v>
      </c>
      <c r="K466" s="854">
        <v>969.29998779296875</v>
      </c>
    </row>
    <row r="467" spans="1:11" ht="14.45" customHeight="1" x14ac:dyDescent="0.2">
      <c r="A467" s="832" t="s">
        <v>585</v>
      </c>
      <c r="B467" s="833" t="s">
        <v>586</v>
      </c>
      <c r="C467" s="836" t="s">
        <v>608</v>
      </c>
      <c r="D467" s="852" t="s">
        <v>609</v>
      </c>
      <c r="E467" s="836" t="s">
        <v>3494</v>
      </c>
      <c r="F467" s="852" t="s">
        <v>3495</v>
      </c>
      <c r="G467" s="836" t="s">
        <v>3994</v>
      </c>
      <c r="H467" s="836" t="s">
        <v>3998</v>
      </c>
      <c r="I467" s="853">
        <v>81.736249923706055</v>
      </c>
      <c r="J467" s="853">
        <v>475</v>
      </c>
      <c r="K467" s="854">
        <v>38824.35009765625</v>
      </c>
    </row>
    <row r="468" spans="1:11" ht="14.45" customHeight="1" x14ac:dyDescent="0.2">
      <c r="A468" s="832" t="s">
        <v>585</v>
      </c>
      <c r="B468" s="833" t="s">
        <v>586</v>
      </c>
      <c r="C468" s="836" t="s">
        <v>608</v>
      </c>
      <c r="D468" s="852" t="s">
        <v>609</v>
      </c>
      <c r="E468" s="836" t="s">
        <v>3494</v>
      </c>
      <c r="F468" s="852" t="s">
        <v>3495</v>
      </c>
      <c r="G468" s="836" t="s">
        <v>3996</v>
      </c>
      <c r="H468" s="836" t="s">
        <v>3999</v>
      </c>
      <c r="I468" s="853">
        <v>32.306667327880859</v>
      </c>
      <c r="J468" s="853">
        <v>200</v>
      </c>
      <c r="K468" s="854">
        <v>6461.2499389648438</v>
      </c>
    </row>
    <row r="469" spans="1:11" ht="14.45" customHeight="1" x14ac:dyDescent="0.2">
      <c r="A469" s="832" t="s">
        <v>585</v>
      </c>
      <c r="B469" s="833" t="s">
        <v>586</v>
      </c>
      <c r="C469" s="836" t="s">
        <v>608</v>
      </c>
      <c r="D469" s="852" t="s">
        <v>609</v>
      </c>
      <c r="E469" s="836" t="s">
        <v>3494</v>
      </c>
      <c r="F469" s="852" t="s">
        <v>3495</v>
      </c>
      <c r="G469" s="836" t="s">
        <v>4000</v>
      </c>
      <c r="H469" s="836" t="s">
        <v>4001</v>
      </c>
      <c r="I469" s="853">
        <v>72</v>
      </c>
      <c r="J469" s="853">
        <v>20</v>
      </c>
      <c r="K469" s="854">
        <v>1439.9000244140625</v>
      </c>
    </row>
    <row r="470" spans="1:11" ht="14.45" customHeight="1" x14ac:dyDescent="0.2">
      <c r="A470" s="832" t="s">
        <v>585</v>
      </c>
      <c r="B470" s="833" t="s">
        <v>586</v>
      </c>
      <c r="C470" s="836" t="s">
        <v>608</v>
      </c>
      <c r="D470" s="852" t="s">
        <v>609</v>
      </c>
      <c r="E470" s="836" t="s">
        <v>3494</v>
      </c>
      <c r="F470" s="852" t="s">
        <v>3495</v>
      </c>
      <c r="G470" s="836" t="s">
        <v>4002</v>
      </c>
      <c r="H470" s="836" t="s">
        <v>4003</v>
      </c>
      <c r="I470" s="853">
        <v>22.299999237060547</v>
      </c>
      <c r="J470" s="853">
        <v>30</v>
      </c>
      <c r="K470" s="854">
        <v>669.02001953125</v>
      </c>
    </row>
    <row r="471" spans="1:11" ht="14.45" customHeight="1" x14ac:dyDescent="0.2">
      <c r="A471" s="832" t="s">
        <v>585</v>
      </c>
      <c r="B471" s="833" t="s">
        <v>586</v>
      </c>
      <c r="C471" s="836" t="s">
        <v>608</v>
      </c>
      <c r="D471" s="852" t="s">
        <v>609</v>
      </c>
      <c r="E471" s="836" t="s">
        <v>3494</v>
      </c>
      <c r="F471" s="852" t="s">
        <v>3495</v>
      </c>
      <c r="G471" s="836" t="s">
        <v>4004</v>
      </c>
      <c r="H471" s="836" t="s">
        <v>4005</v>
      </c>
      <c r="I471" s="853">
        <v>393.25</v>
      </c>
      <c r="J471" s="853">
        <v>4</v>
      </c>
      <c r="K471" s="854">
        <v>1573</v>
      </c>
    </row>
    <row r="472" spans="1:11" ht="14.45" customHeight="1" x14ac:dyDescent="0.2">
      <c r="A472" s="832" t="s">
        <v>585</v>
      </c>
      <c r="B472" s="833" t="s">
        <v>586</v>
      </c>
      <c r="C472" s="836" t="s">
        <v>608</v>
      </c>
      <c r="D472" s="852" t="s">
        <v>609</v>
      </c>
      <c r="E472" s="836" t="s">
        <v>3494</v>
      </c>
      <c r="F472" s="852" t="s">
        <v>3495</v>
      </c>
      <c r="G472" s="836" t="s">
        <v>4006</v>
      </c>
      <c r="H472" s="836" t="s">
        <v>4007</v>
      </c>
      <c r="I472" s="853">
        <v>369.04998779296875</v>
      </c>
      <c r="J472" s="853">
        <v>1</v>
      </c>
      <c r="K472" s="854">
        <v>369.04998779296875</v>
      </c>
    </row>
    <row r="473" spans="1:11" ht="14.45" customHeight="1" x14ac:dyDescent="0.2">
      <c r="A473" s="832" t="s">
        <v>585</v>
      </c>
      <c r="B473" s="833" t="s">
        <v>586</v>
      </c>
      <c r="C473" s="836" t="s">
        <v>608</v>
      </c>
      <c r="D473" s="852" t="s">
        <v>609</v>
      </c>
      <c r="E473" s="836" t="s">
        <v>3494</v>
      </c>
      <c r="F473" s="852" t="s">
        <v>3495</v>
      </c>
      <c r="G473" s="836" t="s">
        <v>4002</v>
      </c>
      <c r="H473" s="836" t="s">
        <v>4008</v>
      </c>
      <c r="I473" s="853">
        <v>22.299999237060547</v>
      </c>
      <c r="J473" s="853">
        <v>210</v>
      </c>
      <c r="K473" s="854">
        <v>4683.1700439453125</v>
      </c>
    </row>
    <row r="474" spans="1:11" ht="14.45" customHeight="1" x14ac:dyDescent="0.2">
      <c r="A474" s="832" t="s">
        <v>585</v>
      </c>
      <c r="B474" s="833" t="s">
        <v>586</v>
      </c>
      <c r="C474" s="836" t="s">
        <v>608</v>
      </c>
      <c r="D474" s="852" t="s">
        <v>609</v>
      </c>
      <c r="E474" s="836" t="s">
        <v>3494</v>
      </c>
      <c r="F474" s="852" t="s">
        <v>3495</v>
      </c>
      <c r="G474" s="836" t="s">
        <v>4004</v>
      </c>
      <c r="H474" s="836" t="s">
        <v>4009</v>
      </c>
      <c r="I474" s="853">
        <v>393.25</v>
      </c>
      <c r="J474" s="853">
        <v>17</v>
      </c>
      <c r="K474" s="854">
        <v>6685.25</v>
      </c>
    </row>
    <row r="475" spans="1:11" ht="14.45" customHeight="1" x14ac:dyDescent="0.2">
      <c r="A475" s="832" t="s">
        <v>585</v>
      </c>
      <c r="B475" s="833" t="s">
        <v>586</v>
      </c>
      <c r="C475" s="836" t="s">
        <v>608</v>
      </c>
      <c r="D475" s="852" t="s">
        <v>609</v>
      </c>
      <c r="E475" s="836" t="s">
        <v>3494</v>
      </c>
      <c r="F475" s="852" t="s">
        <v>3495</v>
      </c>
      <c r="G475" s="836" t="s">
        <v>3565</v>
      </c>
      <c r="H475" s="836" t="s">
        <v>3566</v>
      </c>
      <c r="I475" s="853">
        <v>61.060001373291016</v>
      </c>
      <c r="J475" s="853">
        <v>50</v>
      </c>
      <c r="K475" s="854">
        <v>3052.830078125</v>
      </c>
    </row>
    <row r="476" spans="1:11" ht="14.45" customHeight="1" x14ac:dyDescent="0.2">
      <c r="A476" s="832" t="s">
        <v>585</v>
      </c>
      <c r="B476" s="833" t="s">
        <v>586</v>
      </c>
      <c r="C476" s="836" t="s">
        <v>608</v>
      </c>
      <c r="D476" s="852" t="s">
        <v>609</v>
      </c>
      <c r="E476" s="836" t="s">
        <v>3494</v>
      </c>
      <c r="F476" s="852" t="s">
        <v>3495</v>
      </c>
      <c r="G476" s="836" t="s">
        <v>3563</v>
      </c>
      <c r="H476" s="836" t="s">
        <v>4010</v>
      </c>
      <c r="I476" s="853">
        <v>72.839996337890625</v>
      </c>
      <c r="J476" s="853">
        <v>50</v>
      </c>
      <c r="K476" s="854">
        <v>3642.10009765625</v>
      </c>
    </row>
    <row r="477" spans="1:11" ht="14.45" customHeight="1" x14ac:dyDescent="0.2">
      <c r="A477" s="832" t="s">
        <v>585</v>
      </c>
      <c r="B477" s="833" t="s">
        <v>586</v>
      </c>
      <c r="C477" s="836" t="s">
        <v>608</v>
      </c>
      <c r="D477" s="852" t="s">
        <v>609</v>
      </c>
      <c r="E477" s="836" t="s">
        <v>3494</v>
      </c>
      <c r="F477" s="852" t="s">
        <v>3495</v>
      </c>
      <c r="G477" s="836" t="s">
        <v>3567</v>
      </c>
      <c r="H477" s="836" t="s">
        <v>3568</v>
      </c>
      <c r="I477" s="853">
        <v>4.9800000190734863</v>
      </c>
      <c r="J477" s="853">
        <v>10</v>
      </c>
      <c r="K477" s="854">
        <v>49.799999237060547</v>
      </c>
    </row>
    <row r="478" spans="1:11" ht="14.45" customHeight="1" x14ac:dyDescent="0.2">
      <c r="A478" s="832" t="s">
        <v>585</v>
      </c>
      <c r="B478" s="833" t="s">
        <v>586</v>
      </c>
      <c r="C478" s="836" t="s">
        <v>608</v>
      </c>
      <c r="D478" s="852" t="s">
        <v>609</v>
      </c>
      <c r="E478" s="836" t="s">
        <v>3494</v>
      </c>
      <c r="F478" s="852" t="s">
        <v>3495</v>
      </c>
      <c r="G478" s="836" t="s">
        <v>3576</v>
      </c>
      <c r="H478" s="836" t="s">
        <v>3774</v>
      </c>
      <c r="I478" s="853">
        <v>11.739999771118164</v>
      </c>
      <c r="J478" s="853">
        <v>5</v>
      </c>
      <c r="K478" s="854">
        <v>58.700000762939453</v>
      </c>
    </row>
    <row r="479" spans="1:11" ht="14.45" customHeight="1" x14ac:dyDescent="0.2">
      <c r="A479" s="832" t="s">
        <v>585</v>
      </c>
      <c r="B479" s="833" t="s">
        <v>586</v>
      </c>
      <c r="C479" s="836" t="s">
        <v>608</v>
      </c>
      <c r="D479" s="852" t="s">
        <v>609</v>
      </c>
      <c r="E479" s="836" t="s">
        <v>3494</v>
      </c>
      <c r="F479" s="852" t="s">
        <v>3495</v>
      </c>
      <c r="G479" s="836" t="s">
        <v>3569</v>
      </c>
      <c r="H479" s="836" t="s">
        <v>3570</v>
      </c>
      <c r="I479" s="853">
        <v>13.310000419616699</v>
      </c>
      <c r="J479" s="853">
        <v>20</v>
      </c>
      <c r="K479" s="854">
        <v>266.20001220703125</v>
      </c>
    </row>
    <row r="480" spans="1:11" ht="14.45" customHeight="1" x14ac:dyDescent="0.2">
      <c r="A480" s="832" t="s">
        <v>585</v>
      </c>
      <c r="B480" s="833" t="s">
        <v>586</v>
      </c>
      <c r="C480" s="836" t="s">
        <v>608</v>
      </c>
      <c r="D480" s="852" t="s">
        <v>609</v>
      </c>
      <c r="E480" s="836" t="s">
        <v>3494</v>
      </c>
      <c r="F480" s="852" t="s">
        <v>3495</v>
      </c>
      <c r="G480" s="836" t="s">
        <v>3571</v>
      </c>
      <c r="H480" s="836" t="s">
        <v>3572</v>
      </c>
      <c r="I480" s="853">
        <v>25.530000686645508</v>
      </c>
      <c r="J480" s="853">
        <v>20</v>
      </c>
      <c r="K480" s="854">
        <v>510.60000610351563</v>
      </c>
    </row>
    <row r="481" spans="1:11" ht="14.45" customHeight="1" x14ac:dyDescent="0.2">
      <c r="A481" s="832" t="s">
        <v>585</v>
      </c>
      <c r="B481" s="833" t="s">
        <v>586</v>
      </c>
      <c r="C481" s="836" t="s">
        <v>608</v>
      </c>
      <c r="D481" s="852" t="s">
        <v>609</v>
      </c>
      <c r="E481" s="836" t="s">
        <v>3494</v>
      </c>
      <c r="F481" s="852" t="s">
        <v>3495</v>
      </c>
      <c r="G481" s="836" t="s">
        <v>3567</v>
      </c>
      <c r="H481" s="836" t="s">
        <v>3575</v>
      </c>
      <c r="I481" s="853">
        <v>4.9099998474121094</v>
      </c>
      <c r="J481" s="853">
        <v>40</v>
      </c>
      <c r="K481" s="854">
        <v>196.40000152587891</v>
      </c>
    </row>
    <row r="482" spans="1:11" ht="14.45" customHeight="1" x14ac:dyDescent="0.2">
      <c r="A482" s="832" t="s">
        <v>585</v>
      </c>
      <c r="B482" s="833" t="s">
        <v>586</v>
      </c>
      <c r="C482" s="836" t="s">
        <v>608</v>
      </c>
      <c r="D482" s="852" t="s">
        <v>609</v>
      </c>
      <c r="E482" s="836" t="s">
        <v>3494</v>
      </c>
      <c r="F482" s="852" t="s">
        <v>3495</v>
      </c>
      <c r="G482" s="836" t="s">
        <v>3569</v>
      </c>
      <c r="H482" s="836" t="s">
        <v>3578</v>
      </c>
      <c r="I482" s="853">
        <v>13.310000419616699</v>
      </c>
      <c r="J482" s="853">
        <v>310</v>
      </c>
      <c r="K482" s="854">
        <v>4126.0999755859375</v>
      </c>
    </row>
    <row r="483" spans="1:11" ht="14.45" customHeight="1" x14ac:dyDescent="0.2">
      <c r="A483" s="832" t="s">
        <v>585</v>
      </c>
      <c r="B483" s="833" t="s">
        <v>586</v>
      </c>
      <c r="C483" s="836" t="s">
        <v>608</v>
      </c>
      <c r="D483" s="852" t="s">
        <v>609</v>
      </c>
      <c r="E483" s="836" t="s">
        <v>3494</v>
      </c>
      <c r="F483" s="852" t="s">
        <v>3495</v>
      </c>
      <c r="G483" s="836" t="s">
        <v>3571</v>
      </c>
      <c r="H483" s="836" t="s">
        <v>3579</v>
      </c>
      <c r="I483" s="853">
        <v>25.532857894897461</v>
      </c>
      <c r="J483" s="853">
        <v>60</v>
      </c>
      <c r="K483" s="854">
        <v>1531.9600143432617</v>
      </c>
    </row>
    <row r="484" spans="1:11" ht="14.45" customHeight="1" x14ac:dyDescent="0.2">
      <c r="A484" s="832" t="s">
        <v>585</v>
      </c>
      <c r="B484" s="833" t="s">
        <v>586</v>
      </c>
      <c r="C484" s="836" t="s">
        <v>608</v>
      </c>
      <c r="D484" s="852" t="s">
        <v>609</v>
      </c>
      <c r="E484" s="836" t="s">
        <v>3494</v>
      </c>
      <c r="F484" s="852" t="s">
        <v>3495</v>
      </c>
      <c r="G484" s="836" t="s">
        <v>4011</v>
      </c>
      <c r="H484" s="836" t="s">
        <v>4012</v>
      </c>
      <c r="I484" s="853">
        <v>375.91000366210938</v>
      </c>
      <c r="J484" s="853">
        <v>3</v>
      </c>
      <c r="K484" s="854">
        <v>1127.739990234375</v>
      </c>
    </row>
    <row r="485" spans="1:11" ht="14.45" customHeight="1" x14ac:dyDescent="0.2">
      <c r="A485" s="832" t="s">
        <v>585</v>
      </c>
      <c r="B485" s="833" t="s">
        <v>586</v>
      </c>
      <c r="C485" s="836" t="s">
        <v>608</v>
      </c>
      <c r="D485" s="852" t="s">
        <v>609</v>
      </c>
      <c r="E485" s="836" t="s">
        <v>3494</v>
      </c>
      <c r="F485" s="852" t="s">
        <v>3495</v>
      </c>
      <c r="G485" s="836" t="s">
        <v>4013</v>
      </c>
      <c r="H485" s="836" t="s">
        <v>4014</v>
      </c>
      <c r="I485" s="853">
        <v>20.329999923706055</v>
      </c>
      <c r="J485" s="853">
        <v>90</v>
      </c>
      <c r="K485" s="854">
        <v>1829.52001953125</v>
      </c>
    </row>
    <row r="486" spans="1:11" ht="14.45" customHeight="1" x14ac:dyDescent="0.2">
      <c r="A486" s="832" t="s">
        <v>585</v>
      </c>
      <c r="B486" s="833" t="s">
        <v>586</v>
      </c>
      <c r="C486" s="836" t="s">
        <v>608</v>
      </c>
      <c r="D486" s="852" t="s">
        <v>609</v>
      </c>
      <c r="E486" s="836" t="s">
        <v>3494</v>
      </c>
      <c r="F486" s="852" t="s">
        <v>3495</v>
      </c>
      <c r="G486" s="836" t="s">
        <v>3589</v>
      </c>
      <c r="H486" s="836" t="s">
        <v>3775</v>
      </c>
      <c r="I486" s="853">
        <v>1.5</v>
      </c>
      <c r="J486" s="853">
        <v>200</v>
      </c>
      <c r="K486" s="854">
        <v>300</v>
      </c>
    </row>
    <row r="487" spans="1:11" ht="14.45" customHeight="1" x14ac:dyDescent="0.2">
      <c r="A487" s="832" t="s">
        <v>585</v>
      </c>
      <c r="B487" s="833" t="s">
        <v>586</v>
      </c>
      <c r="C487" s="836" t="s">
        <v>608</v>
      </c>
      <c r="D487" s="852" t="s">
        <v>609</v>
      </c>
      <c r="E487" s="836" t="s">
        <v>3494</v>
      </c>
      <c r="F487" s="852" t="s">
        <v>3495</v>
      </c>
      <c r="G487" s="836" t="s">
        <v>3589</v>
      </c>
      <c r="H487" s="836" t="s">
        <v>3590</v>
      </c>
      <c r="I487" s="853">
        <v>1.5</v>
      </c>
      <c r="J487" s="853">
        <v>1200</v>
      </c>
      <c r="K487" s="854">
        <v>1800</v>
      </c>
    </row>
    <row r="488" spans="1:11" ht="14.45" customHeight="1" x14ac:dyDescent="0.2">
      <c r="A488" s="832" t="s">
        <v>585</v>
      </c>
      <c r="B488" s="833" t="s">
        <v>586</v>
      </c>
      <c r="C488" s="836" t="s">
        <v>608</v>
      </c>
      <c r="D488" s="852" t="s">
        <v>609</v>
      </c>
      <c r="E488" s="836" t="s">
        <v>3494</v>
      </c>
      <c r="F488" s="852" t="s">
        <v>3495</v>
      </c>
      <c r="G488" s="836" t="s">
        <v>4015</v>
      </c>
      <c r="H488" s="836" t="s">
        <v>4016</v>
      </c>
      <c r="I488" s="853">
        <v>851.4000244140625</v>
      </c>
      <c r="J488" s="853">
        <v>10</v>
      </c>
      <c r="K488" s="854">
        <v>8514</v>
      </c>
    </row>
    <row r="489" spans="1:11" ht="14.45" customHeight="1" x14ac:dyDescent="0.2">
      <c r="A489" s="832" t="s">
        <v>585</v>
      </c>
      <c r="B489" s="833" t="s">
        <v>586</v>
      </c>
      <c r="C489" s="836" t="s">
        <v>608</v>
      </c>
      <c r="D489" s="852" t="s">
        <v>609</v>
      </c>
      <c r="E489" s="836" t="s">
        <v>3494</v>
      </c>
      <c r="F489" s="852" t="s">
        <v>3495</v>
      </c>
      <c r="G489" s="836" t="s">
        <v>3593</v>
      </c>
      <c r="H489" s="836" t="s">
        <v>3594</v>
      </c>
      <c r="I489" s="853">
        <v>9.1999998092651367</v>
      </c>
      <c r="J489" s="853">
        <v>150</v>
      </c>
      <c r="K489" s="854">
        <v>1380</v>
      </c>
    </row>
    <row r="490" spans="1:11" ht="14.45" customHeight="1" x14ac:dyDescent="0.2">
      <c r="A490" s="832" t="s">
        <v>585</v>
      </c>
      <c r="B490" s="833" t="s">
        <v>586</v>
      </c>
      <c r="C490" s="836" t="s">
        <v>608</v>
      </c>
      <c r="D490" s="852" t="s">
        <v>609</v>
      </c>
      <c r="E490" s="836" t="s">
        <v>3494</v>
      </c>
      <c r="F490" s="852" t="s">
        <v>3495</v>
      </c>
      <c r="G490" s="836" t="s">
        <v>3593</v>
      </c>
      <c r="H490" s="836" t="s">
        <v>3595</v>
      </c>
      <c r="I490" s="853">
        <v>9.1999998092651367</v>
      </c>
      <c r="J490" s="853">
        <v>300</v>
      </c>
      <c r="K490" s="854">
        <v>2760</v>
      </c>
    </row>
    <row r="491" spans="1:11" ht="14.45" customHeight="1" x14ac:dyDescent="0.2">
      <c r="A491" s="832" t="s">
        <v>585</v>
      </c>
      <c r="B491" s="833" t="s">
        <v>586</v>
      </c>
      <c r="C491" s="836" t="s">
        <v>608</v>
      </c>
      <c r="D491" s="852" t="s">
        <v>609</v>
      </c>
      <c r="E491" s="836" t="s">
        <v>3494</v>
      </c>
      <c r="F491" s="852" t="s">
        <v>3495</v>
      </c>
      <c r="G491" s="836" t="s">
        <v>3593</v>
      </c>
      <c r="H491" s="836" t="s">
        <v>3596</v>
      </c>
      <c r="I491" s="853">
        <v>9.1999998092651367</v>
      </c>
      <c r="J491" s="853">
        <v>50</v>
      </c>
      <c r="K491" s="854">
        <v>460</v>
      </c>
    </row>
    <row r="492" spans="1:11" ht="14.45" customHeight="1" x14ac:dyDescent="0.2">
      <c r="A492" s="832" t="s">
        <v>585</v>
      </c>
      <c r="B492" s="833" t="s">
        <v>586</v>
      </c>
      <c r="C492" s="836" t="s">
        <v>608</v>
      </c>
      <c r="D492" s="852" t="s">
        <v>609</v>
      </c>
      <c r="E492" s="836" t="s">
        <v>3494</v>
      </c>
      <c r="F492" s="852" t="s">
        <v>3495</v>
      </c>
      <c r="G492" s="836" t="s">
        <v>4017</v>
      </c>
      <c r="H492" s="836" t="s">
        <v>4018</v>
      </c>
      <c r="I492" s="853">
        <v>61.101665496826172</v>
      </c>
      <c r="J492" s="853">
        <v>280</v>
      </c>
      <c r="K492" s="854">
        <v>17108.39990234375</v>
      </c>
    </row>
    <row r="493" spans="1:11" ht="14.45" customHeight="1" x14ac:dyDescent="0.2">
      <c r="A493" s="832" t="s">
        <v>585</v>
      </c>
      <c r="B493" s="833" t="s">
        <v>586</v>
      </c>
      <c r="C493" s="836" t="s">
        <v>608</v>
      </c>
      <c r="D493" s="852" t="s">
        <v>609</v>
      </c>
      <c r="E493" s="836" t="s">
        <v>3494</v>
      </c>
      <c r="F493" s="852" t="s">
        <v>3495</v>
      </c>
      <c r="G493" s="836" t="s">
        <v>4017</v>
      </c>
      <c r="H493" s="836" t="s">
        <v>4019</v>
      </c>
      <c r="I493" s="853">
        <v>61.099998474121094</v>
      </c>
      <c r="J493" s="853">
        <v>60</v>
      </c>
      <c r="K493" s="854">
        <v>3665.9000244140625</v>
      </c>
    </row>
    <row r="494" spans="1:11" ht="14.45" customHeight="1" x14ac:dyDescent="0.2">
      <c r="A494" s="832" t="s">
        <v>585</v>
      </c>
      <c r="B494" s="833" t="s">
        <v>586</v>
      </c>
      <c r="C494" s="836" t="s">
        <v>608</v>
      </c>
      <c r="D494" s="852" t="s">
        <v>609</v>
      </c>
      <c r="E494" s="836" t="s">
        <v>3494</v>
      </c>
      <c r="F494" s="852" t="s">
        <v>3495</v>
      </c>
      <c r="G494" s="836" t="s">
        <v>4020</v>
      </c>
      <c r="H494" s="836" t="s">
        <v>4021</v>
      </c>
      <c r="I494" s="853">
        <v>108.29500198364258</v>
      </c>
      <c r="J494" s="853">
        <v>40</v>
      </c>
      <c r="K494" s="854">
        <v>4331.599853515625</v>
      </c>
    </row>
    <row r="495" spans="1:11" ht="14.45" customHeight="1" x14ac:dyDescent="0.2">
      <c r="A495" s="832" t="s">
        <v>585</v>
      </c>
      <c r="B495" s="833" t="s">
        <v>586</v>
      </c>
      <c r="C495" s="836" t="s">
        <v>608</v>
      </c>
      <c r="D495" s="852" t="s">
        <v>609</v>
      </c>
      <c r="E495" s="836" t="s">
        <v>3494</v>
      </c>
      <c r="F495" s="852" t="s">
        <v>3495</v>
      </c>
      <c r="G495" s="836" t="s">
        <v>3599</v>
      </c>
      <c r="H495" s="836" t="s">
        <v>3600</v>
      </c>
      <c r="I495" s="853">
        <v>172.5</v>
      </c>
      <c r="J495" s="853">
        <v>2</v>
      </c>
      <c r="K495" s="854">
        <v>345</v>
      </c>
    </row>
    <row r="496" spans="1:11" ht="14.45" customHeight="1" x14ac:dyDescent="0.2">
      <c r="A496" s="832" t="s">
        <v>585</v>
      </c>
      <c r="B496" s="833" t="s">
        <v>586</v>
      </c>
      <c r="C496" s="836" t="s">
        <v>608</v>
      </c>
      <c r="D496" s="852" t="s">
        <v>609</v>
      </c>
      <c r="E496" s="836" t="s">
        <v>3494</v>
      </c>
      <c r="F496" s="852" t="s">
        <v>3495</v>
      </c>
      <c r="G496" s="836" t="s">
        <v>3599</v>
      </c>
      <c r="H496" s="836" t="s">
        <v>4022</v>
      </c>
      <c r="I496" s="853">
        <v>172.5</v>
      </c>
      <c r="J496" s="853">
        <v>1</v>
      </c>
      <c r="K496" s="854">
        <v>172.5</v>
      </c>
    </row>
    <row r="497" spans="1:11" ht="14.45" customHeight="1" x14ac:dyDescent="0.2">
      <c r="A497" s="832" t="s">
        <v>585</v>
      </c>
      <c r="B497" s="833" t="s">
        <v>586</v>
      </c>
      <c r="C497" s="836" t="s">
        <v>608</v>
      </c>
      <c r="D497" s="852" t="s">
        <v>609</v>
      </c>
      <c r="E497" s="836" t="s">
        <v>3494</v>
      </c>
      <c r="F497" s="852" t="s">
        <v>3495</v>
      </c>
      <c r="G497" s="836" t="s">
        <v>4023</v>
      </c>
      <c r="H497" s="836" t="s">
        <v>4024</v>
      </c>
      <c r="I497" s="853">
        <v>6.1700000762939453</v>
      </c>
      <c r="J497" s="853">
        <v>20</v>
      </c>
      <c r="K497" s="854">
        <v>123.40000152587891</v>
      </c>
    </row>
    <row r="498" spans="1:11" ht="14.45" customHeight="1" x14ac:dyDescent="0.2">
      <c r="A498" s="832" t="s">
        <v>585</v>
      </c>
      <c r="B498" s="833" t="s">
        <v>586</v>
      </c>
      <c r="C498" s="836" t="s">
        <v>608</v>
      </c>
      <c r="D498" s="852" t="s">
        <v>609</v>
      </c>
      <c r="E498" s="836" t="s">
        <v>3494</v>
      </c>
      <c r="F498" s="852" t="s">
        <v>3495</v>
      </c>
      <c r="G498" s="836" t="s">
        <v>3601</v>
      </c>
      <c r="H498" s="836" t="s">
        <v>3602</v>
      </c>
      <c r="I498" s="853">
        <v>20.690000534057617</v>
      </c>
      <c r="J498" s="853">
        <v>200</v>
      </c>
      <c r="K498" s="854">
        <v>4138.2001953125</v>
      </c>
    </row>
    <row r="499" spans="1:11" ht="14.45" customHeight="1" x14ac:dyDescent="0.2">
      <c r="A499" s="832" t="s">
        <v>585</v>
      </c>
      <c r="B499" s="833" t="s">
        <v>586</v>
      </c>
      <c r="C499" s="836" t="s">
        <v>608</v>
      </c>
      <c r="D499" s="852" t="s">
        <v>609</v>
      </c>
      <c r="E499" s="836" t="s">
        <v>3494</v>
      </c>
      <c r="F499" s="852" t="s">
        <v>3495</v>
      </c>
      <c r="G499" s="836" t="s">
        <v>4023</v>
      </c>
      <c r="H499" s="836" t="s">
        <v>4025</v>
      </c>
      <c r="I499" s="853">
        <v>6.1716667016347246</v>
      </c>
      <c r="J499" s="853">
        <v>360</v>
      </c>
      <c r="K499" s="854">
        <v>2221.7000427246094</v>
      </c>
    </row>
    <row r="500" spans="1:11" ht="14.45" customHeight="1" x14ac:dyDescent="0.2">
      <c r="A500" s="832" t="s">
        <v>585</v>
      </c>
      <c r="B500" s="833" t="s">
        <v>586</v>
      </c>
      <c r="C500" s="836" t="s">
        <v>608</v>
      </c>
      <c r="D500" s="852" t="s">
        <v>609</v>
      </c>
      <c r="E500" s="836" t="s">
        <v>3494</v>
      </c>
      <c r="F500" s="852" t="s">
        <v>3495</v>
      </c>
      <c r="G500" s="836" t="s">
        <v>3601</v>
      </c>
      <c r="H500" s="836" t="s">
        <v>3603</v>
      </c>
      <c r="I500" s="853">
        <v>20.690000534057617</v>
      </c>
      <c r="J500" s="853">
        <v>1000</v>
      </c>
      <c r="K500" s="854">
        <v>20690.80029296875</v>
      </c>
    </row>
    <row r="501" spans="1:11" ht="14.45" customHeight="1" x14ac:dyDescent="0.2">
      <c r="A501" s="832" t="s">
        <v>585</v>
      </c>
      <c r="B501" s="833" t="s">
        <v>586</v>
      </c>
      <c r="C501" s="836" t="s">
        <v>608</v>
      </c>
      <c r="D501" s="852" t="s">
        <v>609</v>
      </c>
      <c r="E501" s="836" t="s">
        <v>3494</v>
      </c>
      <c r="F501" s="852" t="s">
        <v>3495</v>
      </c>
      <c r="G501" s="836" t="s">
        <v>4026</v>
      </c>
      <c r="H501" s="836" t="s">
        <v>4027</v>
      </c>
      <c r="I501" s="853">
        <v>3862.25</v>
      </c>
      <c r="J501" s="853">
        <v>4</v>
      </c>
      <c r="K501" s="854">
        <v>15449</v>
      </c>
    </row>
    <row r="502" spans="1:11" ht="14.45" customHeight="1" x14ac:dyDescent="0.2">
      <c r="A502" s="832" t="s">
        <v>585</v>
      </c>
      <c r="B502" s="833" t="s">
        <v>586</v>
      </c>
      <c r="C502" s="836" t="s">
        <v>608</v>
      </c>
      <c r="D502" s="852" t="s">
        <v>609</v>
      </c>
      <c r="E502" s="836" t="s">
        <v>3494</v>
      </c>
      <c r="F502" s="852" t="s">
        <v>3495</v>
      </c>
      <c r="G502" s="836" t="s">
        <v>4028</v>
      </c>
      <c r="H502" s="836" t="s">
        <v>4029</v>
      </c>
      <c r="I502" s="853">
        <v>5082</v>
      </c>
      <c r="J502" s="853">
        <v>5</v>
      </c>
      <c r="K502" s="854">
        <v>25410</v>
      </c>
    </row>
    <row r="503" spans="1:11" ht="14.45" customHeight="1" x14ac:dyDescent="0.2">
      <c r="A503" s="832" t="s">
        <v>585</v>
      </c>
      <c r="B503" s="833" t="s">
        <v>586</v>
      </c>
      <c r="C503" s="836" t="s">
        <v>608</v>
      </c>
      <c r="D503" s="852" t="s">
        <v>609</v>
      </c>
      <c r="E503" s="836" t="s">
        <v>3494</v>
      </c>
      <c r="F503" s="852" t="s">
        <v>3495</v>
      </c>
      <c r="G503" s="836" t="s">
        <v>4026</v>
      </c>
      <c r="H503" s="836" t="s">
        <v>4030</v>
      </c>
      <c r="I503" s="853">
        <v>3862.30859375</v>
      </c>
      <c r="J503" s="853">
        <v>35</v>
      </c>
      <c r="K503" s="854">
        <v>135181.240234375</v>
      </c>
    </row>
    <row r="504" spans="1:11" ht="14.45" customHeight="1" x14ac:dyDescent="0.2">
      <c r="A504" s="832" t="s">
        <v>585</v>
      </c>
      <c r="B504" s="833" t="s">
        <v>586</v>
      </c>
      <c r="C504" s="836" t="s">
        <v>608</v>
      </c>
      <c r="D504" s="852" t="s">
        <v>609</v>
      </c>
      <c r="E504" s="836" t="s">
        <v>3494</v>
      </c>
      <c r="F504" s="852" t="s">
        <v>3495</v>
      </c>
      <c r="G504" s="836" t="s">
        <v>4028</v>
      </c>
      <c r="H504" s="836" t="s">
        <v>4031</v>
      </c>
      <c r="I504" s="853">
        <v>5082</v>
      </c>
      <c r="J504" s="853">
        <v>23</v>
      </c>
      <c r="K504" s="854">
        <v>116886</v>
      </c>
    </row>
    <row r="505" spans="1:11" ht="14.45" customHeight="1" x14ac:dyDescent="0.2">
      <c r="A505" s="832" t="s">
        <v>585</v>
      </c>
      <c r="B505" s="833" t="s">
        <v>586</v>
      </c>
      <c r="C505" s="836" t="s">
        <v>608</v>
      </c>
      <c r="D505" s="852" t="s">
        <v>609</v>
      </c>
      <c r="E505" s="836" t="s">
        <v>3494</v>
      </c>
      <c r="F505" s="852" t="s">
        <v>3495</v>
      </c>
      <c r="G505" s="836" t="s">
        <v>4032</v>
      </c>
      <c r="H505" s="836" t="s">
        <v>4033</v>
      </c>
      <c r="I505" s="853">
        <v>4660.919921875</v>
      </c>
      <c r="J505" s="853">
        <v>1</v>
      </c>
      <c r="K505" s="854">
        <v>4660.919921875</v>
      </c>
    </row>
    <row r="506" spans="1:11" ht="14.45" customHeight="1" x14ac:dyDescent="0.2">
      <c r="A506" s="832" t="s">
        <v>585</v>
      </c>
      <c r="B506" s="833" t="s">
        <v>586</v>
      </c>
      <c r="C506" s="836" t="s">
        <v>608</v>
      </c>
      <c r="D506" s="852" t="s">
        <v>609</v>
      </c>
      <c r="E506" s="836" t="s">
        <v>3494</v>
      </c>
      <c r="F506" s="852" t="s">
        <v>3495</v>
      </c>
      <c r="G506" s="836" t="s">
        <v>4034</v>
      </c>
      <c r="H506" s="836" t="s">
        <v>4035</v>
      </c>
      <c r="I506" s="853">
        <v>4660.919921875</v>
      </c>
      <c r="J506" s="853">
        <v>1</v>
      </c>
      <c r="K506" s="854">
        <v>4660.919921875</v>
      </c>
    </row>
    <row r="507" spans="1:11" ht="14.45" customHeight="1" x14ac:dyDescent="0.2">
      <c r="A507" s="832" t="s">
        <v>585</v>
      </c>
      <c r="B507" s="833" t="s">
        <v>586</v>
      </c>
      <c r="C507" s="836" t="s">
        <v>608</v>
      </c>
      <c r="D507" s="852" t="s">
        <v>609</v>
      </c>
      <c r="E507" s="836" t="s">
        <v>3494</v>
      </c>
      <c r="F507" s="852" t="s">
        <v>3495</v>
      </c>
      <c r="G507" s="836" t="s">
        <v>4032</v>
      </c>
      <c r="H507" s="836" t="s">
        <v>4036</v>
      </c>
      <c r="I507" s="853">
        <v>4660.919921875</v>
      </c>
      <c r="J507" s="853">
        <v>20</v>
      </c>
      <c r="K507" s="854">
        <v>93218.3984375</v>
      </c>
    </row>
    <row r="508" spans="1:11" ht="14.45" customHeight="1" x14ac:dyDescent="0.2">
      <c r="A508" s="832" t="s">
        <v>585</v>
      </c>
      <c r="B508" s="833" t="s">
        <v>586</v>
      </c>
      <c r="C508" s="836" t="s">
        <v>608</v>
      </c>
      <c r="D508" s="852" t="s">
        <v>609</v>
      </c>
      <c r="E508" s="836" t="s">
        <v>3494</v>
      </c>
      <c r="F508" s="852" t="s">
        <v>3495</v>
      </c>
      <c r="G508" s="836" t="s">
        <v>4037</v>
      </c>
      <c r="H508" s="836" t="s">
        <v>4038</v>
      </c>
      <c r="I508" s="853">
        <v>87.040000915527344</v>
      </c>
      <c r="J508" s="853">
        <v>30</v>
      </c>
      <c r="K508" s="854">
        <v>2611.199951171875</v>
      </c>
    </row>
    <row r="509" spans="1:11" ht="14.45" customHeight="1" x14ac:dyDescent="0.2">
      <c r="A509" s="832" t="s">
        <v>585</v>
      </c>
      <c r="B509" s="833" t="s">
        <v>586</v>
      </c>
      <c r="C509" s="836" t="s">
        <v>608</v>
      </c>
      <c r="D509" s="852" t="s">
        <v>609</v>
      </c>
      <c r="E509" s="836" t="s">
        <v>3494</v>
      </c>
      <c r="F509" s="852" t="s">
        <v>3495</v>
      </c>
      <c r="G509" s="836" t="s">
        <v>4039</v>
      </c>
      <c r="H509" s="836" t="s">
        <v>4040</v>
      </c>
      <c r="I509" s="853">
        <v>204.39999389648438</v>
      </c>
      <c r="J509" s="853">
        <v>30</v>
      </c>
      <c r="K509" s="854">
        <v>6132</v>
      </c>
    </row>
    <row r="510" spans="1:11" ht="14.45" customHeight="1" x14ac:dyDescent="0.2">
      <c r="A510" s="832" t="s">
        <v>585</v>
      </c>
      <c r="B510" s="833" t="s">
        <v>586</v>
      </c>
      <c r="C510" s="836" t="s">
        <v>608</v>
      </c>
      <c r="D510" s="852" t="s">
        <v>609</v>
      </c>
      <c r="E510" s="836" t="s">
        <v>3494</v>
      </c>
      <c r="F510" s="852" t="s">
        <v>3495</v>
      </c>
      <c r="G510" s="836" t="s">
        <v>4037</v>
      </c>
      <c r="H510" s="836" t="s">
        <v>4041</v>
      </c>
      <c r="I510" s="853">
        <v>144.88799896240235</v>
      </c>
      <c r="J510" s="853">
        <v>120</v>
      </c>
      <c r="K510" s="854">
        <v>18837.600494384766</v>
      </c>
    </row>
    <row r="511" spans="1:11" ht="14.45" customHeight="1" x14ac:dyDescent="0.2">
      <c r="A511" s="832" t="s">
        <v>585</v>
      </c>
      <c r="B511" s="833" t="s">
        <v>586</v>
      </c>
      <c r="C511" s="836" t="s">
        <v>608</v>
      </c>
      <c r="D511" s="852" t="s">
        <v>609</v>
      </c>
      <c r="E511" s="836" t="s">
        <v>3494</v>
      </c>
      <c r="F511" s="852" t="s">
        <v>3495</v>
      </c>
      <c r="G511" s="836" t="s">
        <v>4042</v>
      </c>
      <c r="H511" s="836" t="s">
        <v>4043</v>
      </c>
      <c r="I511" s="853">
        <v>484</v>
      </c>
      <c r="J511" s="853">
        <v>10</v>
      </c>
      <c r="K511" s="854">
        <v>4840</v>
      </c>
    </row>
    <row r="512" spans="1:11" ht="14.45" customHeight="1" x14ac:dyDescent="0.2">
      <c r="A512" s="832" t="s">
        <v>585</v>
      </c>
      <c r="B512" s="833" t="s">
        <v>586</v>
      </c>
      <c r="C512" s="836" t="s">
        <v>608</v>
      </c>
      <c r="D512" s="852" t="s">
        <v>609</v>
      </c>
      <c r="E512" s="836" t="s">
        <v>3494</v>
      </c>
      <c r="F512" s="852" t="s">
        <v>3495</v>
      </c>
      <c r="G512" s="836" t="s">
        <v>4044</v>
      </c>
      <c r="H512" s="836" t="s">
        <v>4045</v>
      </c>
      <c r="I512" s="853">
        <v>17.059999465942383</v>
      </c>
      <c r="J512" s="853">
        <v>20</v>
      </c>
      <c r="K512" s="854">
        <v>341.22000122070313</v>
      </c>
    </row>
    <row r="513" spans="1:11" ht="14.45" customHeight="1" x14ac:dyDescent="0.2">
      <c r="A513" s="832" t="s">
        <v>585</v>
      </c>
      <c r="B513" s="833" t="s">
        <v>586</v>
      </c>
      <c r="C513" s="836" t="s">
        <v>608</v>
      </c>
      <c r="D513" s="852" t="s">
        <v>609</v>
      </c>
      <c r="E513" s="836" t="s">
        <v>3494</v>
      </c>
      <c r="F513" s="852" t="s">
        <v>3495</v>
      </c>
      <c r="G513" s="836" t="s">
        <v>4046</v>
      </c>
      <c r="H513" s="836" t="s">
        <v>4047</v>
      </c>
      <c r="I513" s="853">
        <v>13.079999923706055</v>
      </c>
      <c r="J513" s="853">
        <v>5</v>
      </c>
      <c r="K513" s="854">
        <v>65.400001525878906</v>
      </c>
    </row>
    <row r="514" spans="1:11" ht="14.45" customHeight="1" x14ac:dyDescent="0.2">
      <c r="A514" s="832" t="s">
        <v>585</v>
      </c>
      <c r="B514" s="833" t="s">
        <v>586</v>
      </c>
      <c r="C514" s="836" t="s">
        <v>608</v>
      </c>
      <c r="D514" s="852" t="s">
        <v>609</v>
      </c>
      <c r="E514" s="836" t="s">
        <v>3494</v>
      </c>
      <c r="F514" s="852" t="s">
        <v>3495</v>
      </c>
      <c r="G514" s="836" t="s">
        <v>4048</v>
      </c>
      <c r="H514" s="836" t="s">
        <v>4049</v>
      </c>
      <c r="I514" s="853">
        <v>13.310000419616699</v>
      </c>
      <c r="J514" s="853">
        <v>5</v>
      </c>
      <c r="K514" s="854">
        <v>66.550003051757813</v>
      </c>
    </row>
    <row r="515" spans="1:11" ht="14.45" customHeight="1" x14ac:dyDescent="0.2">
      <c r="A515" s="832" t="s">
        <v>585</v>
      </c>
      <c r="B515" s="833" t="s">
        <v>586</v>
      </c>
      <c r="C515" s="836" t="s">
        <v>608</v>
      </c>
      <c r="D515" s="852" t="s">
        <v>609</v>
      </c>
      <c r="E515" s="836" t="s">
        <v>3494</v>
      </c>
      <c r="F515" s="852" t="s">
        <v>3495</v>
      </c>
      <c r="G515" s="836" t="s">
        <v>4050</v>
      </c>
      <c r="H515" s="836" t="s">
        <v>4051</v>
      </c>
      <c r="I515" s="853">
        <v>8.6619999885559089</v>
      </c>
      <c r="J515" s="853">
        <v>65</v>
      </c>
      <c r="K515" s="854">
        <v>633.19998550415039</v>
      </c>
    </row>
    <row r="516" spans="1:11" ht="14.45" customHeight="1" x14ac:dyDescent="0.2">
      <c r="A516" s="832" t="s">
        <v>585</v>
      </c>
      <c r="B516" s="833" t="s">
        <v>586</v>
      </c>
      <c r="C516" s="836" t="s">
        <v>608</v>
      </c>
      <c r="D516" s="852" t="s">
        <v>609</v>
      </c>
      <c r="E516" s="836" t="s">
        <v>3494</v>
      </c>
      <c r="F516" s="852" t="s">
        <v>3495</v>
      </c>
      <c r="G516" s="836" t="s">
        <v>4046</v>
      </c>
      <c r="H516" s="836" t="s">
        <v>4052</v>
      </c>
      <c r="I516" s="853">
        <v>8.2200000286102295</v>
      </c>
      <c r="J516" s="853">
        <v>30</v>
      </c>
      <c r="K516" s="854">
        <v>246.60000228881836</v>
      </c>
    </row>
    <row r="517" spans="1:11" ht="14.45" customHeight="1" x14ac:dyDescent="0.2">
      <c r="A517" s="832" t="s">
        <v>585</v>
      </c>
      <c r="B517" s="833" t="s">
        <v>586</v>
      </c>
      <c r="C517" s="836" t="s">
        <v>608</v>
      </c>
      <c r="D517" s="852" t="s">
        <v>609</v>
      </c>
      <c r="E517" s="836" t="s">
        <v>3494</v>
      </c>
      <c r="F517" s="852" t="s">
        <v>3495</v>
      </c>
      <c r="G517" s="836" t="s">
        <v>4048</v>
      </c>
      <c r="H517" s="836" t="s">
        <v>4053</v>
      </c>
      <c r="I517" s="853">
        <v>6.6700000762939453</v>
      </c>
      <c r="J517" s="853">
        <v>5</v>
      </c>
      <c r="K517" s="854">
        <v>33.349998474121094</v>
      </c>
    </row>
    <row r="518" spans="1:11" ht="14.45" customHeight="1" x14ac:dyDescent="0.2">
      <c r="A518" s="832" t="s">
        <v>585</v>
      </c>
      <c r="B518" s="833" t="s">
        <v>586</v>
      </c>
      <c r="C518" s="836" t="s">
        <v>608</v>
      </c>
      <c r="D518" s="852" t="s">
        <v>609</v>
      </c>
      <c r="E518" s="836" t="s">
        <v>3494</v>
      </c>
      <c r="F518" s="852" t="s">
        <v>3495</v>
      </c>
      <c r="G518" s="836" t="s">
        <v>4054</v>
      </c>
      <c r="H518" s="836" t="s">
        <v>4055</v>
      </c>
      <c r="I518" s="853">
        <v>123.18000030517578</v>
      </c>
      <c r="J518" s="853">
        <v>50</v>
      </c>
      <c r="K518" s="854">
        <v>6158.89990234375</v>
      </c>
    </row>
    <row r="519" spans="1:11" ht="14.45" customHeight="1" x14ac:dyDescent="0.2">
      <c r="A519" s="832" t="s">
        <v>585</v>
      </c>
      <c r="B519" s="833" t="s">
        <v>586</v>
      </c>
      <c r="C519" s="836" t="s">
        <v>608</v>
      </c>
      <c r="D519" s="852" t="s">
        <v>609</v>
      </c>
      <c r="E519" s="836" t="s">
        <v>3494</v>
      </c>
      <c r="F519" s="852" t="s">
        <v>3495</v>
      </c>
      <c r="G519" s="836" t="s">
        <v>4054</v>
      </c>
      <c r="H519" s="836" t="s">
        <v>4056</v>
      </c>
      <c r="I519" s="853">
        <v>123.18000030517578</v>
      </c>
      <c r="J519" s="853">
        <v>100</v>
      </c>
      <c r="K519" s="854">
        <v>12317.7998046875</v>
      </c>
    </row>
    <row r="520" spans="1:11" ht="14.45" customHeight="1" x14ac:dyDescent="0.2">
      <c r="A520" s="832" t="s">
        <v>585</v>
      </c>
      <c r="B520" s="833" t="s">
        <v>586</v>
      </c>
      <c r="C520" s="836" t="s">
        <v>608</v>
      </c>
      <c r="D520" s="852" t="s">
        <v>609</v>
      </c>
      <c r="E520" s="836" t="s">
        <v>3494</v>
      </c>
      <c r="F520" s="852" t="s">
        <v>3495</v>
      </c>
      <c r="G520" s="836" t="s">
        <v>4057</v>
      </c>
      <c r="H520" s="836" t="s">
        <v>4058</v>
      </c>
      <c r="I520" s="853">
        <v>16.454000091552736</v>
      </c>
      <c r="J520" s="853">
        <v>130</v>
      </c>
      <c r="K520" s="854">
        <v>2138.9000244140625</v>
      </c>
    </row>
    <row r="521" spans="1:11" ht="14.45" customHeight="1" x14ac:dyDescent="0.2">
      <c r="A521" s="832" t="s">
        <v>585</v>
      </c>
      <c r="B521" s="833" t="s">
        <v>586</v>
      </c>
      <c r="C521" s="836" t="s">
        <v>608</v>
      </c>
      <c r="D521" s="852" t="s">
        <v>609</v>
      </c>
      <c r="E521" s="836" t="s">
        <v>3494</v>
      </c>
      <c r="F521" s="852" t="s">
        <v>3495</v>
      </c>
      <c r="G521" s="836" t="s">
        <v>4059</v>
      </c>
      <c r="H521" s="836" t="s">
        <v>4060</v>
      </c>
      <c r="I521" s="853">
        <v>2760</v>
      </c>
      <c r="J521" s="853">
        <v>1</v>
      </c>
      <c r="K521" s="854">
        <v>2760</v>
      </c>
    </row>
    <row r="522" spans="1:11" ht="14.45" customHeight="1" x14ac:dyDescent="0.2">
      <c r="A522" s="832" t="s">
        <v>585</v>
      </c>
      <c r="B522" s="833" t="s">
        <v>586</v>
      </c>
      <c r="C522" s="836" t="s">
        <v>608</v>
      </c>
      <c r="D522" s="852" t="s">
        <v>609</v>
      </c>
      <c r="E522" s="836" t="s">
        <v>3494</v>
      </c>
      <c r="F522" s="852" t="s">
        <v>3495</v>
      </c>
      <c r="G522" s="836" t="s">
        <v>4061</v>
      </c>
      <c r="H522" s="836" t="s">
        <v>4062</v>
      </c>
      <c r="I522" s="853">
        <v>5060</v>
      </c>
      <c r="J522" s="853">
        <v>1</v>
      </c>
      <c r="K522" s="854">
        <v>5060</v>
      </c>
    </row>
    <row r="523" spans="1:11" ht="14.45" customHeight="1" x14ac:dyDescent="0.2">
      <c r="A523" s="832" t="s">
        <v>585</v>
      </c>
      <c r="B523" s="833" t="s">
        <v>586</v>
      </c>
      <c r="C523" s="836" t="s">
        <v>608</v>
      </c>
      <c r="D523" s="852" t="s">
        <v>609</v>
      </c>
      <c r="E523" s="836" t="s">
        <v>3494</v>
      </c>
      <c r="F523" s="852" t="s">
        <v>3495</v>
      </c>
      <c r="G523" s="836" t="s">
        <v>4063</v>
      </c>
      <c r="H523" s="836" t="s">
        <v>4064</v>
      </c>
      <c r="I523" s="853">
        <v>5060</v>
      </c>
      <c r="J523" s="853">
        <v>2</v>
      </c>
      <c r="K523" s="854">
        <v>10120</v>
      </c>
    </row>
    <row r="524" spans="1:11" ht="14.45" customHeight="1" x14ac:dyDescent="0.2">
      <c r="A524" s="832" t="s">
        <v>585</v>
      </c>
      <c r="B524" s="833" t="s">
        <v>586</v>
      </c>
      <c r="C524" s="836" t="s">
        <v>608</v>
      </c>
      <c r="D524" s="852" t="s">
        <v>609</v>
      </c>
      <c r="E524" s="836" t="s">
        <v>3494</v>
      </c>
      <c r="F524" s="852" t="s">
        <v>3495</v>
      </c>
      <c r="G524" s="836" t="s">
        <v>4063</v>
      </c>
      <c r="H524" s="836" t="s">
        <v>4065</v>
      </c>
      <c r="I524" s="853">
        <v>5060</v>
      </c>
      <c r="J524" s="853">
        <v>1</v>
      </c>
      <c r="K524" s="854">
        <v>5060</v>
      </c>
    </row>
    <row r="525" spans="1:11" ht="14.45" customHeight="1" x14ac:dyDescent="0.2">
      <c r="A525" s="832" t="s">
        <v>585</v>
      </c>
      <c r="B525" s="833" t="s">
        <v>586</v>
      </c>
      <c r="C525" s="836" t="s">
        <v>608</v>
      </c>
      <c r="D525" s="852" t="s">
        <v>609</v>
      </c>
      <c r="E525" s="836" t="s">
        <v>3494</v>
      </c>
      <c r="F525" s="852" t="s">
        <v>3495</v>
      </c>
      <c r="G525" s="836" t="s">
        <v>4066</v>
      </c>
      <c r="H525" s="836" t="s">
        <v>4067</v>
      </c>
      <c r="I525" s="853">
        <v>9.9099998474121094</v>
      </c>
      <c r="J525" s="853">
        <v>100</v>
      </c>
      <c r="K525" s="854">
        <v>991</v>
      </c>
    </row>
    <row r="526" spans="1:11" ht="14.45" customHeight="1" x14ac:dyDescent="0.2">
      <c r="A526" s="832" t="s">
        <v>585</v>
      </c>
      <c r="B526" s="833" t="s">
        <v>586</v>
      </c>
      <c r="C526" s="836" t="s">
        <v>608</v>
      </c>
      <c r="D526" s="852" t="s">
        <v>609</v>
      </c>
      <c r="E526" s="836" t="s">
        <v>3494</v>
      </c>
      <c r="F526" s="852" t="s">
        <v>3495</v>
      </c>
      <c r="G526" s="836" t="s">
        <v>4066</v>
      </c>
      <c r="H526" s="836" t="s">
        <v>4068</v>
      </c>
      <c r="I526" s="853">
        <v>11.079999923706055</v>
      </c>
      <c r="J526" s="853">
        <v>55</v>
      </c>
      <c r="K526" s="854">
        <v>609.4000244140625</v>
      </c>
    </row>
    <row r="527" spans="1:11" ht="14.45" customHeight="1" x14ac:dyDescent="0.2">
      <c r="A527" s="832" t="s">
        <v>585</v>
      </c>
      <c r="B527" s="833" t="s">
        <v>586</v>
      </c>
      <c r="C527" s="836" t="s">
        <v>608</v>
      </c>
      <c r="D527" s="852" t="s">
        <v>609</v>
      </c>
      <c r="E527" s="836" t="s">
        <v>3494</v>
      </c>
      <c r="F527" s="852" t="s">
        <v>3495</v>
      </c>
      <c r="G527" s="836" t="s">
        <v>4069</v>
      </c>
      <c r="H527" s="836" t="s">
        <v>4070</v>
      </c>
      <c r="I527" s="853">
        <v>23.350000381469727</v>
      </c>
      <c r="J527" s="853">
        <v>20</v>
      </c>
      <c r="K527" s="854">
        <v>467.05999755859375</v>
      </c>
    </row>
    <row r="528" spans="1:11" ht="14.45" customHeight="1" x14ac:dyDescent="0.2">
      <c r="A528" s="832" t="s">
        <v>585</v>
      </c>
      <c r="B528" s="833" t="s">
        <v>586</v>
      </c>
      <c r="C528" s="836" t="s">
        <v>608</v>
      </c>
      <c r="D528" s="852" t="s">
        <v>609</v>
      </c>
      <c r="E528" s="836" t="s">
        <v>3494</v>
      </c>
      <c r="F528" s="852" t="s">
        <v>3495</v>
      </c>
      <c r="G528" s="836" t="s">
        <v>4071</v>
      </c>
      <c r="H528" s="836" t="s">
        <v>4072</v>
      </c>
      <c r="I528" s="853">
        <v>118.58000183105469</v>
      </c>
      <c r="J528" s="853">
        <v>20</v>
      </c>
      <c r="K528" s="854">
        <v>2371.60009765625</v>
      </c>
    </row>
    <row r="529" spans="1:11" ht="14.45" customHeight="1" x14ac:dyDescent="0.2">
      <c r="A529" s="832" t="s">
        <v>585</v>
      </c>
      <c r="B529" s="833" t="s">
        <v>586</v>
      </c>
      <c r="C529" s="836" t="s">
        <v>608</v>
      </c>
      <c r="D529" s="852" t="s">
        <v>609</v>
      </c>
      <c r="E529" s="836" t="s">
        <v>3494</v>
      </c>
      <c r="F529" s="852" t="s">
        <v>3495</v>
      </c>
      <c r="G529" s="836" t="s">
        <v>4073</v>
      </c>
      <c r="H529" s="836" t="s">
        <v>4074</v>
      </c>
      <c r="I529" s="853">
        <v>9.6800003051757813</v>
      </c>
      <c r="J529" s="853">
        <v>50</v>
      </c>
      <c r="K529" s="854">
        <v>484</v>
      </c>
    </row>
    <row r="530" spans="1:11" ht="14.45" customHeight="1" x14ac:dyDescent="0.2">
      <c r="A530" s="832" t="s">
        <v>585</v>
      </c>
      <c r="B530" s="833" t="s">
        <v>586</v>
      </c>
      <c r="C530" s="836" t="s">
        <v>608</v>
      </c>
      <c r="D530" s="852" t="s">
        <v>609</v>
      </c>
      <c r="E530" s="836" t="s">
        <v>3494</v>
      </c>
      <c r="F530" s="852" t="s">
        <v>3495</v>
      </c>
      <c r="G530" s="836" t="s">
        <v>4075</v>
      </c>
      <c r="H530" s="836" t="s">
        <v>4076</v>
      </c>
      <c r="I530" s="853">
        <v>23.147499561309814</v>
      </c>
      <c r="J530" s="853">
        <v>200</v>
      </c>
      <c r="K530" s="854">
        <v>4629.469970703125</v>
      </c>
    </row>
    <row r="531" spans="1:11" ht="14.45" customHeight="1" x14ac:dyDescent="0.2">
      <c r="A531" s="832" t="s">
        <v>585</v>
      </c>
      <c r="B531" s="833" t="s">
        <v>586</v>
      </c>
      <c r="C531" s="836" t="s">
        <v>608</v>
      </c>
      <c r="D531" s="852" t="s">
        <v>609</v>
      </c>
      <c r="E531" s="836" t="s">
        <v>3494</v>
      </c>
      <c r="F531" s="852" t="s">
        <v>3495</v>
      </c>
      <c r="G531" s="836" t="s">
        <v>4077</v>
      </c>
      <c r="H531" s="836" t="s">
        <v>4078</v>
      </c>
      <c r="I531" s="853">
        <v>22.870000839233398</v>
      </c>
      <c r="J531" s="853">
        <v>100</v>
      </c>
      <c r="K531" s="854">
        <v>2286.89990234375</v>
      </c>
    </row>
    <row r="532" spans="1:11" ht="14.45" customHeight="1" x14ac:dyDescent="0.2">
      <c r="A532" s="832" t="s">
        <v>585</v>
      </c>
      <c r="B532" s="833" t="s">
        <v>586</v>
      </c>
      <c r="C532" s="836" t="s">
        <v>608</v>
      </c>
      <c r="D532" s="852" t="s">
        <v>609</v>
      </c>
      <c r="E532" s="836" t="s">
        <v>3494</v>
      </c>
      <c r="F532" s="852" t="s">
        <v>3495</v>
      </c>
      <c r="G532" s="836" t="s">
        <v>3606</v>
      </c>
      <c r="H532" s="836" t="s">
        <v>3607</v>
      </c>
      <c r="I532" s="853">
        <v>197.57000732421875</v>
      </c>
      <c r="J532" s="853">
        <v>21</v>
      </c>
      <c r="K532" s="854">
        <v>4148.9700927734375</v>
      </c>
    </row>
    <row r="533" spans="1:11" ht="14.45" customHeight="1" x14ac:dyDescent="0.2">
      <c r="A533" s="832" t="s">
        <v>585</v>
      </c>
      <c r="B533" s="833" t="s">
        <v>586</v>
      </c>
      <c r="C533" s="836" t="s">
        <v>608</v>
      </c>
      <c r="D533" s="852" t="s">
        <v>609</v>
      </c>
      <c r="E533" s="836" t="s">
        <v>3494</v>
      </c>
      <c r="F533" s="852" t="s">
        <v>3495</v>
      </c>
      <c r="G533" s="836" t="s">
        <v>3606</v>
      </c>
      <c r="H533" s="836" t="s">
        <v>4079</v>
      </c>
      <c r="I533" s="853">
        <v>197.57000732421875</v>
      </c>
      <c r="J533" s="853">
        <v>6</v>
      </c>
      <c r="K533" s="854">
        <v>1185.4200439453125</v>
      </c>
    </row>
    <row r="534" spans="1:11" ht="14.45" customHeight="1" x14ac:dyDescent="0.2">
      <c r="A534" s="832" t="s">
        <v>585</v>
      </c>
      <c r="B534" s="833" t="s">
        <v>586</v>
      </c>
      <c r="C534" s="836" t="s">
        <v>608</v>
      </c>
      <c r="D534" s="852" t="s">
        <v>609</v>
      </c>
      <c r="E534" s="836" t="s">
        <v>3494</v>
      </c>
      <c r="F534" s="852" t="s">
        <v>3495</v>
      </c>
      <c r="G534" s="836" t="s">
        <v>3624</v>
      </c>
      <c r="H534" s="836" t="s">
        <v>4080</v>
      </c>
      <c r="I534" s="853">
        <v>1.0900000333786011</v>
      </c>
      <c r="J534" s="853">
        <v>1100</v>
      </c>
      <c r="K534" s="854">
        <v>1199</v>
      </c>
    </row>
    <row r="535" spans="1:11" ht="14.45" customHeight="1" x14ac:dyDescent="0.2">
      <c r="A535" s="832" t="s">
        <v>585</v>
      </c>
      <c r="B535" s="833" t="s">
        <v>586</v>
      </c>
      <c r="C535" s="836" t="s">
        <v>608</v>
      </c>
      <c r="D535" s="852" t="s">
        <v>609</v>
      </c>
      <c r="E535" s="836" t="s">
        <v>3494</v>
      </c>
      <c r="F535" s="852" t="s">
        <v>3495</v>
      </c>
      <c r="G535" s="836" t="s">
        <v>3626</v>
      </c>
      <c r="H535" s="836" t="s">
        <v>4081</v>
      </c>
      <c r="I535" s="853">
        <v>0.47999998927116394</v>
      </c>
      <c r="J535" s="853">
        <v>300</v>
      </c>
      <c r="K535" s="854">
        <v>144</v>
      </c>
    </row>
    <row r="536" spans="1:11" ht="14.45" customHeight="1" x14ac:dyDescent="0.2">
      <c r="A536" s="832" t="s">
        <v>585</v>
      </c>
      <c r="B536" s="833" t="s">
        <v>586</v>
      </c>
      <c r="C536" s="836" t="s">
        <v>608</v>
      </c>
      <c r="D536" s="852" t="s">
        <v>609</v>
      </c>
      <c r="E536" s="836" t="s">
        <v>3494</v>
      </c>
      <c r="F536" s="852" t="s">
        <v>3495</v>
      </c>
      <c r="G536" s="836" t="s">
        <v>3626</v>
      </c>
      <c r="H536" s="836" t="s">
        <v>4082</v>
      </c>
      <c r="I536" s="853">
        <v>0.4699999988079071</v>
      </c>
      <c r="J536" s="853">
        <v>600</v>
      </c>
      <c r="K536" s="854">
        <v>282</v>
      </c>
    </row>
    <row r="537" spans="1:11" ht="14.45" customHeight="1" x14ac:dyDescent="0.2">
      <c r="A537" s="832" t="s">
        <v>585</v>
      </c>
      <c r="B537" s="833" t="s">
        <v>586</v>
      </c>
      <c r="C537" s="836" t="s">
        <v>608</v>
      </c>
      <c r="D537" s="852" t="s">
        <v>609</v>
      </c>
      <c r="E537" s="836" t="s">
        <v>3494</v>
      </c>
      <c r="F537" s="852" t="s">
        <v>3495</v>
      </c>
      <c r="G537" s="836" t="s">
        <v>3628</v>
      </c>
      <c r="H537" s="836" t="s">
        <v>4083</v>
      </c>
      <c r="I537" s="853">
        <v>1.6749999523162842</v>
      </c>
      <c r="J537" s="853">
        <v>700</v>
      </c>
      <c r="K537" s="854">
        <v>1174</v>
      </c>
    </row>
    <row r="538" spans="1:11" ht="14.45" customHeight="1" x14ac:dyDescent="0.2">
      <c r="A538" s="832" t="s">
        <v>585</v>
      </c>
      <c r="B538" s="833" t="s">
        <v>586</v>
      </c>
      <c r="C538" s="836" t="s">
        <v>608</v>
      </c>
      <c r="D538" s="852" t="s">
        <v>609</v>
      </c>
      <c r="E538" s="836" t="s">
        <v>3494</v>
      </c>
      <c r="F538" s="852" t="s">
        <v>3495</v>
      </c>
      <c r="G538" s="836" t="s">
        <v>3608</v>
      </c>
      <c r="H538" s="836" t="s">
        <v>3609</v>
      </c>
      <c r="I538" s="853">
        <v>7.1599998474121094</v>
      </c>
      <c r="J538" s="853">
        <v>200</v>
      </c>
      <c r="K538" s="854">
        <v>1431.1099853515625</v>
      </c>
    </row>
    <row r="539" spans="1:11" ht="14.45" customHeight="1" x14ac:dyDescent="0.2">
      <c r="A539" s="832" t="s">
        <v>585</v>
      </c>
      <c r="B539" s="833" t="s">
        <v>586</v>
      </c>
      <c r="C539" s="836" t="s">
        <v>608</v>
      </c>
      <c r="D539" s="852" t="s">
        <v>609</v>
      </c>
      <c r="E539" s="836" t="s">
        <v>3494</v>
      </c>
      <c r="F539" s="852" t="s">
        <v>3495</v>
      </c>
      <c r="G539" s="836" t="s">
        <v>3631</v>
      </c>
      <c r="H539" s="836" t="s">
        <v>3776</v>
      </c>
      <c r="I539" s="853">
        <v>0.67000001668930054</v>
      </c>
      <c r="J539" s="853">
        <v>600</v>
      </c>
      <c r="K539" s="854">
        <v>402</v>
      </c>
    </row>
    <row r="540" spans="1:11" ht="14.45" customHeight="1" x14ac:dyDescent="0.2">
      <c r="A540" s="832" t="s">
        <v>585</v>
      </c>
      <c r="B540" s="833" t="s">
        <v>586</v>
      </c>
      <c r="C540" s="836" t="s">
        <v>608</v>
      </c>
      <c r="D540" s="852" t="s">
        <v>609</v>
      </c>
      <c r="E540" s="836" t="s">
        <v>3494</v>
      </c>
      <c r="F540" s="852" t="s">
        <v>3495</v>
      </c>
      <c r="G540" s="836" t="s">
        <v>3614</v>
      </c>
      <c r="H540" s="836" t="s">
        <v>3615</v>
      </c>
      <c r="I540" s="853">
        <v>14.654999732971191</v>
      </c>
      <c r="J540" s="853">
        <v>200</v>
      </c>
      <c r="K540" s="854">
        <v>2931.6099853515625</v>
      </c>
    </row>
    <row r="541" spans="1:11" ht="14.45" customHeight="1" x14ac:dyDescent="0.2">
      <c r="A541" s="832" t="s">
        <v>585</v>
      </c>
      <c r="B541" s="833" t="s">
        <v>586</v>
      </c>
      <c r="C541" s="836" t="s">
        <v>608</v>
      </c>
      <c r="D541" s="852" t="s">
        <v>609</v>
      </c>
      <c r="E541" s="836" t="s">
        <v>3494</v>
      </c>
      <c r="F541" s="852" t="s">
        <v>3495</v>
      </c>
      <c r="G541" s="836" t="s">
        <v>3616</v>
      </c>
      <c r="H541" s="836" t="s">
        <v>3617</v>
      </c>
      <c r="I541" s="853">
        <v>5.1999998092651367</v>
      </c>
      <c r="J541" s="853">
        <v>1360</v>
      </c>
      <c r="K541" s="854">
        <v>7072</v>
      </c>
    </row>
    <row r="542" spans="1:11" ht="14.45" customHeight="1" x14ac:dyDescent="0.2">
      <c r="A542" s="832" t="s">
        <v>585</v>
      </c>
      <c r="B542" s="833" t="s">
        <v>586</v>
      </c>
      <c r="C542" s="836" t="s">
        <v>608</v>
      </c>
      <c r="D542" s="852" t="s">
        <v>609</v>
      </c>
      <c r="E542" s="836" t="s">
        <v>3494</v>
      </c>
      <c r="F542" s="852" t="s">
        <v>3495</v>
      </c>
      <c r="G542" s="836" t="s">
        <v>3634</v>
      </c>
      <c r="H542" s="836" t="s">
        <v>4084</v>
      </c>
      <c r="I542" s="853">
        <v>8.8299999237060547</v>
      </c>
      <c r="J542" s="853">
        <v>1800</v>
      </c>
      <c r="K542" s="854">
        <v>15894</v>
      </c>
    </row>
    <row r="543" spans="1:11" ht="14.45" customHeight="1" x14ac:dyDescent="0.2">
      <c r="A543" s="832" t="s">
        <v>585</v>
      </c>
      <c r="B543" s="833" t="s">
        <v>586</v>
      </c>
      <c r="C543" s="836" t="s">
        <v>608</v>
      </c>
      <c r="D543" s="852" t="s">
        <v>609</v>
      </c>
      <c r="E543" s="836" t="s">
        <v>3494</v>
      </c>
      <c r="F543" s="852" t="s">
        <v>3495</v>
      </c>
      <c r="G543" s="836" t="s">
        <v>3618</v>
      </c>
      <c r="H543" s="836" t="s">
        <v>3619</v>
      </c>
      <c r="I543" s="853">
        <v>8.4700002670288086</v>
      </c>
      <c r="J543" s="853">
        <v>60</v>
      </c>
      <c r="K543" s="854">
        <v>508.20001220703125</v>
      </c>
    </row>
    <row r="544" spans="1:11" ht="14.45" customHeight="1" x14ac:dyDescent="0.2">
      <c r="A544" s="832" t="s">
        <v>585</v>
      </c>
      <c r="B544" s="833" t="s">
        <v>586</v>
      </c>
      <c r="C544" s="836" t="s">
        <v>608</v>
      </c>
      <c r="D544" s="852" t="s">
        <v>609</v>
      </c>
      <c r="E544" s="836" t="s">
        <v>3494</v>
      </c>
      <c r="F544" s="852" t="s">
        <v>3495</v>
      </c>
      <c r="G544" s="836" t="s">
        <v>3620</v>
      </c>
      <c r="H544" s="836" t="s">
        <v>3621</v>
      </c>
      <c r="I544" s="853">
        <v>1.5499999523162842</v>
      </c>
      <c r="J544" s="853">
        <v>200</v>
      </c>
      <c r="K544" s="854">
        <v>310</v>
      </c>
    </row>
    <row r="545" spans="1:11" ht="14.45" customHeight="1" x14ac:dyDescent="0.2">
      <c r="A545" s="832" t="s">
        <v>585</v>
      </c>
      <c r="B545" s="833" t="s">
        <v>586</v>
      </c>
      <c r="C545" s="836" t="s">
        <v>608</v>
      </c>
      <c r="D545" s="852" t="s">
        <v>609</v>
      </c>
      <c r="E545" s="836" t="s">
        <v>3494</v>
      </c>
      <c r="F545" s="852" t="s">
        <v>3495</v>
      </c>
      <c r="G545" s="836" t="s">
        <v>3622</v>
      </c>
      <c r="H545" s="836" t="s">
        <v>3623</v>
      </c>
      <c r="I545" s="853">
        <v>6.2300000190734863</v>
      </c>
      <c r="J545" s="853">
        <v>25</v>
      </c>
      <c r="K545" s="854">
        <v>155.75</v>
      </c>
    </row>
    <row r="546" spans="1:11" ht="14.45" customHeight="1" x14ac:dyDescent="0.2">
      <c r="A546" s="832" t="s">
        <v>585</v>
      </c>
      <c r="B546" s="833" t="s">
        <v>586</v>
      </c>
      <c r="C546" s="836" t="s">
        <v>608</v>
      </c>
      <c r="D546" s="852" t="s">
        <v>609</v>
      </c>
      <c r="E546" s="836" t="s">
        <v>3494</v>
      </c>
      <c r="F546" s="852" t="s">
        <v>3495</v>
      </c>
      <c r="G546" s="836" t="s">
        <v>3624</v>
      </c>
      <c r="H546" s="836" t="s">
        <v>3625</v>
      </c>
      <c r="I546" s="853">
        <v>1.0885714633124215</v>
      </c>
      <c r="J546" s="853">
        <v>7300</v>
      </c>
      <c r="K546" s="854">
        <v>7948</v>
      </c>
    </row>
    <row r="547" spans="1:11" ht="14.45" customHeight="1" x14ac:dyDescent="0.2">
      <c r="A547" s="832" t="s">
        <v>585</v>
      </c>
      <c r="B547" s="833" t="s">
        <v>586</v>
      </c>
      <c r="C547" s="836" t="s">
        <v>608</v>
      </c>
      <c r="D547" s="852" t="s">
        <v>609</v>
      </c>
      <c r="E547" s="836" t="s">
        <v>3494</v>
      </c>
      <c r="F547" s="852" t="s">
        <v>3495</v>
      </c>
      <c r="G547" s="836" t="s">
        <v>3626</v>
      </c>
      <c r="H547" s="836" t="s">
        <v>3627</v>
      </c>
      <c r="I547" s="853">
        <v>0.47833332419395447</v>
      </c>
      <c r="J547" s="853">
        <v>3000</v>
      </c>
      <c r="K547" s="854">
        <v>1438</v>
      </c>
    </row>
    <row r="548" spans="1:11" ht="14.45" customHeight="1" x14ac:dyDescent="0.2">
      <c r="A548" s="832" t="s">
        <v>585</v>
      </c>
      <c r="B548" s="833" t="s">
        <v>586</v>
      </c>
      <c r="C548" s="836" t="s">
        <v>608</v>
      </c>
      <c r="D548" s="852" t="s">
        <v>609</v>
      </c>
      <c r="E548" s="836" t="s">
        <v>3494</v>
      </c>
      <c r="F548" s="852" t="s">
        <v>3495</v>
      </c>
      <c r="G548" s="836" t="s">
        <v>3628</v>
      </c>
      <c r="H548" s="836" t="s">
        <v>3629</v>
      </c>
      <c r="I548" s="853">
        <v>1.6716666221618652</v>
      </c>
      <c r="J548" s="853">
        <v>4100</v>
      </c>
      <c r="K548" s="854">
        <v>6851</v>
      </c>
    </row>
    <row r="549" spans="1:11" ht="14.45" customHeight="1" x14ac:dyDescent="0.2">
      <c r="A549" s="832" t="s">
        <v>585</v>
      </c>
      <c r="B549" s="833" t="s">
        <v>586</v>
      </c>
      <c r="C549" s="836" t="s">
        <v>608</v>
      </c>
      <c r="D549" s="852" t="s">
        <v>609</v>
      </c>
      <c r="E549" s="836" t="s">
        <v>3494</v>
      </c>
      <c r="F549" s="852" t="s">
        <v>3495</v>
      </c>
      <c r="G549" s="836" t="s">
        <v>3608</v>
      </c>
      <c r="H549" s="836" t="s">
        <v>3630</v>
      </c>
      <c r="I549" s="853">
        <v>7.1599998474121094</v>
      </c>
      <c r="J549" s="853">
        <v>1500</v>
      </c>
      <c r="K549" s="854">
        <v>10739.410034179688</v>
      </c>
    </row>
    <row r="550" spans="1:11" ht="14.45" customHeight="1" x14ac:dyDescent="0.2">
      <c r="A550" s="832" t="s">
        <v>585</v>
      </c>
      <c r="B550" s="833" t="s">
        <v>586</v>
      </c>
      <c r="C550" s="836" t="s">
        <v>608</v>
      </c>
      <c r="D550" s="852" t="s">
        <v>609</v>
      </c>
      <c r="E550" s="836" t="s">
        <v>3494</v>
      </c>
      <c r="F550" s="852" t="s">
        <v>3495</v>
      </c>
      <c r="G550" s="836" t="s">
        <v>3631</v>
      </c>
      <c r="H550" s="836" t="s">
        <v>3632</v>
      </c>
      <c r="I550" s="853">
        <v>0.67000001668930054</v>
      </c>
      <c r="J550" s="853">
        <v>3200</v>
      </c>
      <c r="K550" s="854">
        <v>2144</v>
      </c>
    </row>
    <row r="551" spans="1:11" ht="14.45" customHeight="1" x14ac:dyDescent="0.2">
      <c r="A551" s="832" t="s">
        <v>585</v>
      </c>
      <c r="B551" s="833" t="s">
        <v>586</v>
      </c>
      <c r="C551" s="836" t="s">
        <v>608</v>
      </c>
      <c r="D551" s="852" t="s">
        <v>609</v>
      </c>
      <c r="E551" s="836" t="s">
        <v>3494</v>
      </c>
      <c r="F551" s="852" t="s">
        <v>3495</v>
      </c>
      <c r="G551" s="836" t="s">
        <v>4085</v>
      </c>
      <c r="H551" s="836" t="s">
        <v>4086</v>
      </c>
      <c r="I551" s="853">
        <v>1.5</v>
      </c>
      <c r="J551" s="853">
        <v>400</v>
      </c>
      <c r="K551" s="854">
        <v>600</v>
      </c>
    </row>
    <row r="552" spans="1:11" ht="14.45" customHeight="1" x14ac:dyDescent="0.2">
      <c r="A552" s="832" t="s">
        <v>585</v>
      </c>
      <c r="B552" s="833" t="s">
        <v>586</v>
      </c>
      <c r="C552" s="836" t="s">
        <v>608</v>
      </c>
      <c r="D552" s="852" t="s">
        <v>609</v>
      </c>
      <c r="E552" s="836" t="s">
        <v>3494</v>
      </c>
      <c r="F552" s="852" t="s">
        <v>3495</v>
      </c>
      <c r="G552" s="836" t="s">
        <v>3614</v>
      </c>
      <c r="H552" s="836" t="s">
        <v>4087</v>
      </c>
      <c r="I552" s="853">
        <v>14.659999847412109</v>
      </c>
      <c r="J552" s="853">
        <v>400</v>
      </c>
      <c r="K552" s="854">
        <v>5863.919921875</v>
      </c>
    </row>
    <row r="553" spans="1:11" ht="14.45" customHeight="1" x14ac:dyDescent="0.2">
      <c r="A553" s="832" t="s">
        <v>585</v>
      </c>
      <c r="B553" s="833" t="s">
        <v>586</v>
      </c>
      <c r="C553" s="836" t="s">
        <v>608</v>
      </c>
      <c r="D553" s="852" t="s">
        <v>609</v>
      </c>
      <c r="E553" s="836" t="s">
        <v>3494</v>
      </c>
      <c r="F553" s="852" t="s">
        <v>3495</v>
      </c>
      <c r="G553" s="836" t="s">
        <v>3616</v>
      </c>
      <c r="H553" s="836" t="s">
        <v>3633</v>
      </c>
      <c r="I553" s="853">
        <v>5.2033332188924151</v>
      </c>
      <c r="J553" s="853">
        <v>8054</v>
      </c>
      <c r="K553" s="854">
        <v>41902.899658203125</v>
      </c>
    </row>
    <row r="554" spans="1:11" ht="14.45" customHeight="1" x14ac:dyDescent="0.2">
      <c r="A554" s="832" t="s">
        <v>585</v>
      </c>
      <c r="B554" s="833" t="s">
        <v>586</v>
      </c>
      <c r="C554" s="836" t="s">
        <v>608</v>
      </c>
      <c r="D554" s="852" t="s">
        <v>609</v>
      </c>
      <c r="E554" s="836" t="s">
        <v>3494</v>
      </c>
      <c r="F554" s="852" t="s">
        <v>3495</v>
      </c>
      <c r="G554" s="836" t="s">
        <v>4088</v>
      </c>
      <c r="H554" s="836" t="s">
        <v>4089</v>
      </c>
      <c r="I554" s="853">
        <v>15.729999542236328</v>
      </c>
      <c r="J554" s="853">
        <v>60</v>
      </c>
      <c r="K554" s="854">
        <v>943.79998779296875</v>
      </c>
    </row>
    <row r="555" spans="1:11" ht="14.45" customHeight="1" x14ac:dyDescent="0.2">
      <c r="A555" s="832" t="s">
        <v>585</v>
      </c>
      <c r="B555" s="833" t="s">
        <v>586</v>
      </c>
      <c r="C555" s="836" t="s">
        <v>608</v>
      </c>
      <c r="D555" s="852" t="s">
        <v>609</v>
      </c>
      <c r="E555" s="836" t="s">
        <v>3494</v>
      </c>
      <c r="F555" s="852" t="s">
        <v>3495</v>
      </c>
      <c r="G555" s="836" t="s">
        <v>3634</v>
      </c>
      <c r="H555" s="836" t="s">
        <v>3635</v>
      </c>
      <c r="I555" s="853">
        <v>8.8328571319580078</v>
      </c>
      <c r="J555" s="853">
        <v>6900</v>
      </c>
      <c r="K555" s="854">
        <v>60938.60009765625</v>
      </c>
    </row>
    <row r="556" spans="1:11" ht="14.45" customHeight="1" x14ac:dyDescent="0.2">
      <c r="A556" s="832" t="s">
        <v>585</v>
      </c>
      <c r="B556" s="833" t="s">
        <v>586</v>
      </c>
      <c r="C556" s="836" t="s">
        <v>608</v>
      </c>
      <c r="D556" s="852" t="s">
        <v>609</v>
      </c>
      <c r="E556" s="836" t="s">
        <v>3494</v>
      </c>
      <c r="F556" s="852" t="s">
        <v>3495</v>
      </c>
      <c r="G556" s="836" t="s">
        <v>4090</v>
      </c>
      <c r="H556" s="836" t="s">
        <v>4091</v>
      </c>
      <c r="I556" s="853">
        <v>30.129999160766602</v>
      </c>
      <c r="J556" s="853">
        <v>250</v>
      </c>
      <c r="K556" s="854">
        <v>7532.249755859375</v>
      </c>
    </row>
    <row r="557" spans="1:11" ht="14.45" customHeight="1" x14ac:dyDescent="0.2">
      <c r="A557" s="832" t="s">
        <v>585</v>
      </c>
      <c r="B557" s="833" t="s">
        <v>586</v>
      </c>
      <c r="C557" s="836" t="s">
        <v>608</v>
      </c>
      <c r="D557" s="852" t="s">
        <v>609</v>
      </c>
      <c r="E557" s="836" t="s">
        <v>3494</v>
      </c>
      <c r="F557" s="852" t="s">
        <v>3495</v>
      </c>
      <c r="G557" s="836" t="s">
        <v>3618</v>
      </c>
      <c r="H557" s="836" t="s">
        <v>3636</v>
      </c>
      <c r="I557" s="853">
        <v>8.3766667048136387</v>
      </c>
      <c r="J557" s="853">
        <v>60</v>
      </c>
      <c r="K557" s="854">
        <v>508.20001220703125</v>
      </c>
    </row>
    <row r="558" spans="1:11" ht="14.45" customHeight="1" x14ac:dyDescent="0.2">
      <c r="A558" s="832" t="s">
        <v>585</v>
      </c>
      <c r="B558" s="833" t="s">
        <v>586</v>
      </c>
      <c r="C558" s="836" t="s">
        <v>608</v>
      </c>
      <c r="D558" s="852" t="s">
        <v>609</v>
      </c>
      <c r="E558" s="836" t="s">
        <v>3494</v>
      </c>
      <c r="F558" s="852" t="s">
        <v>3495</v>
      </c>
      <c r="G558" s="836" t="s">
        <v>3637</v>
      </c>
      <c r="H558" s="836" t="s">
        <v>3638</v>
      </c>
      <c r="I558" s="853">
        <v>9.4399995803833008</v>
      </c>
      <c r="J558" s="853">
        <v>100</v>
      </c>
      <c r="K558" s="854">
        <v>944</v>
      </c>
    </row>
    <row r="559" spans="1:11" ht="14.45" customHeight="1" x14ac:dyDescent="0.2">
      <c r="A559" s="832" t="s">
        <v>585</v>
      </c>
      <c r="B559" s="833" t="s">
        <v>586</v>
      </c>
      <c r="C559" s="836" t="s">
        <v>608</v>
      </c>
      <c r="D559" s="852" t="s">
        <v>609</v>
      </c>
      <c r="E559" s="836" t="s">
        <v>3494</v>
      </c>
      <c r="F559" s="852" t="s">
        <v>3495</v>
      </c>
      <c r="G559" s="836" t="s">
        <v>3620</v>
      </c>
      <c r="H559" s="836" t="s">
        <v>3641</v>
      </c>
      <c r="I559" s="853">
        <v>1.5499999523162842</v>
      </c>
      <c r="J559" s="853">
        <v>1500</v>
      </c>
      <c r="K559" s="854">
        <v>2325</v>
      </c>
    </row>
    <row r="560" spans="1:11" ht="14.45" customHeight="1" x14ac:dyDescent="0.2">
      <c r="A560" s="832" t="s">
        <v>585</v>
      </c>
      <c r="B560" s="833" t="s">
        <v>586</v>
      </c>
      <c r="C560" s="836" t="s">
        <v>608</v>
      </c>
      <c r="D560" s="852" t="s">
        <v>609</v>
      </c>
      <c r="E560" s="836" t="s">
        <v>3494</v>
      </c>
      <c r="F560" s="852" t="s">
        <v>3495</v>
      </c>
      <c r="G560" s="836" t="s">
        <v>3622</v>
      </c>
      <c r="H560" s="836" t="s">
        <v>4092</v>
      </c>
      <c r="I560" s="853">
        <v>6.2300000190734863</v>
      </c>
      <c r="J560" s="853">
        <v>225</v>
      </c>
      <c r="K560" s="854">
        <v>1401.75</v>
      </c>
    </row>
    <row r="561" spans="1:11" ht="14.45" customHeight="1" x14ac:dyDescent="0.2">
      <c r="A561" s="832" t="s">
        <v>585</v>
      </c>
      <c r="B561" s="833" t="s">
        <v>586</v>
      </c>
      <c r="C561" s="836" t="s">
        <v>608</v>
      </c>
      <c r="D561" s="852" t="s">
        <v>609</v>
      </c>
      <c r="E561" s="836" t="s">
        <v>3494</v>
      </c>
      <c r="F561" s="852" t="s">
        <v>3495</v>
      </c>
      <c r="G561" s="836" t="s">
        <v>3644</v>
      </c>
      <c r="H561" s="836" t="s">
        <v>4093</v>
      </c>
      <c r="I561" s="853">
        <v>769.55999755859375</v>
      </c>
      <c r="J561" s="853">
        <v>12</v>
      </c>
      <c r="K561" s="854">
        <v>9234.7197265625</v>
      </c>
    </row>
    <row r="562" spans="1:11" ht="14.45" customHeight="1" x14ac:dyDescent="0.2">
      <c r="A562" s="832" t="s">
        <v>585</v>
      </c>
      <c r="B562" s="833" t="s">
        <v>586</v>
      </c>
      <c r="C562" s="836" t="s">
        <v>608</v>
      </c>
      <c r="D562" s="852" t="s">
        <v>609</v>
      </c>
      <c r="E562" s="836" t="s">
        <v>3494</v>
      </c>
      <c r="F562" s="852" t="s">
        <v>3495</v>
      </c>
      <c r="G562" s="836" t="s">
        <v>4094</v>
      </c>
      <c r="H562" s="836" t="s">
        <v>4095</v>
      </c>
      <c r="I562" s="853">
        <v>629.20001220703125</v>
      </c>
      <c r="J562" s="853">
        <v>2</v>
      </c>
      <c r="K562" s="854">
        <v>1258.4000244140625</v>
      </c>
    </row>
    <row r="563" spans="1:11" ht="14.45" customHeight="1" x14ac:dyDescent="0.2">
      <c r="A563" s="832" t="s">
        <v>585</v>
      </c>
      <c r="B563" s="833" t="s">
        <v>586</v>
      </c>
      <c r="C563" s="836" t="s">
        <v>608</v>
      </c>
      <c r="D563" s="852" t="s">
        <v>609</v>
      </c>
      <c r="E563" s="836" t="s">
        <v>3494</v>
      </c>
      <c r="F563" s="852" t="s">
        <v>3495</v>
      </c>
      <c r="G563" s="836" t="s">
        <v>4096</v>
      </c>
      <c r="H563" s="836" t="s">
        <v>4097</v>
      </c>
      <c r="I563" s="853">
        <v>193.60000610351563</v>
      </c>
      <c r="J563" s="853">
        <v>25</v>
      </c>
      <c r="K563" s="854">
        <v>4840</v>
      </c>
    </row>
    <row r="564" spans="1:11" ht="14.45" customHeight="1" x14ac:dyDescent="0.2">
      <c r="A564" s="832" t="s">
        <v>585</v>
      </c>
      <c r="B564" s="833" t="s">
        <v>586</v>
      </c>
      <c r="C564" s="836" t="s">
        <v>608</v>
      </c>
      <c r="D564" s="852" t="s">
        <v>609</v>
      </c>
      <c r="E564" s="836" t="s">
        <v>3494</v>
      </c>
      <c r="F564" s="852" t="s">
        <v>3495</v>
      </c>
      <c r="G564" s="836" t="s">
        <v>3644</v>
      </c>
      <c r="H564" s="836" t="s">
        <v>3645</v>
      </c>
      <c r="I564" s="853">
        <v>769.55999755859375</v>
      </c>
      <c r="J564" s="853">
        <v>36</v>
      </c>
      <c r="K564" s="854">
        <v>27704.1591796875</v>
      </c>
    </row>
    <row r="565" spans="1:11" ht="14.45" customHeight="1" x14ac:dyDescent="0.2">
      <c r="A565" s="832" t="s">
        <v>585</v>
      </c>
      <c r="B565" s="833" t="s">
        <v>586</v>
      </c>
      <c r="C565" s="836" t="s">
        <v>608</v>
      </c>
      <c r="D565" s="852" t="s">
        <v>609</v>
      </c>
      <c r="E565" s="836" t="s">
        <v>3494</v>
      </c>
      <c r="F565" s="852" t="s">
        <v>3495</v>
      </c>
      <c r="G565" s="836" t="s">
        <v>4094</v>
      </c>
      <c r="H565" s="836" t="s">
        <v>4098</v>
      </c>
      <c r="I565" s="853">
        <v>629.20001220703125</v>
      </c>
      <c r="J565" s="853">
        <v>9</v>
      </c>
      <c r="K565" s="854">
        <v>5662.7999267578125</v>
      </c>
    </row>
    <row r="566" spans="1:11" ht="14.45" customHeight="1" x14ac:dyDescent="0.2">
      <c r="A566" s="832" t="s">
        <v>585</v>
      </c>
      <c r="B566" s="833" t="s">
        <v>586</v>
      </c>
      <c r="C566" s="836" t="s">
        <v>608</v>
      </c>
      <c r="D566" s="852" t="s">
        <v>609</v>
      </c>
      <c r="E566" s="836" t="s">
        <v>3494</v>
      </c>
      <c r="F566" s="852" t="s">
        <v>3495</v>
      </c>
      <c r="G566" s="836" t="s">
        <v>4099</v>
      </c>
      <c r="H566" s="836" t="s">
        <v>4100</v>
      </c>
      <c r="I566" s="853">
        <v>193.60000610351563</v>
      </c>
      <c r="J566" s="853">
        <v>75</v>
      </c>
      <c r="K566" s="854">
        <v>14520</v>
      </c>
    </row>
    <row r="567" spans="1:11" ht="14.45" customHeight="1" x14ac:dyDescent="0.2">
      <c r="A567" s="832" t="s">
        <v>585</v>
      </c>
      <c r="B567" s="833" t="s">
        <v>586</v>
      </c>
      <c r="C567" s="836" t="s">
        <v>608</v>
      </c>
      <c r="D567" s="852" t="s">
        <v>609</v>
      </c>
      <c r="E567" s="836" t="s">
        <v>3494</v>
      </c>
      <c r="F567" s="852" t="s">
        <v>3495</v>
      </c>
      <c r="G567" s="836" t="s">
        <v>4096</v>
      </c>
      <c r="H567" s="836" t="s">
        <v>4101</v>
      </c>
      <c r="I567" s="853">
        <v>193.60000610351563</v>
      </c>
      <c r="J567" s="853">
        <v>25</v>
      </c>
      <c r="K567" s="854">
        <v>4840</v>
      </c>
    </row>
    <row r="568" spans="1:11" ht="14.45" customHeight="1" x14ac:dyDescent="0.2">
      <c r="A568" s="832" t="s">
        <v>585</v>
      </c>
      <c r="B568" s="833" t="s">
        <v>586</v>
      </c>
      <c r="C568" s="836" t="s">
        <v>608</v>
      </c>
      <c r="D568" s="852" t="s">
        <v>609</v>
      </c>
      <c r="E568" s="836" t="s">
        <v>3494</v>
      </c>
      <c r="F568" s="852" t="s">
        <v>3495</v>
      </c>
      <c r="G568" s="836" t="s">
        <v>4102</v>
      </c>
      <c r="H568" s="836" t="s">
        <v>4103</v>
      </c>
      <c r="I568" s="853">
        <v>193.60000610351563</v>
      </c>
      <c r="J568" s="853">
        <v>25</v>
      </c>
      <c r="K568" s="854">
        <v>4840</v>
      </c>
    </row>
    <row r="569" spans="1:11" ht="14.45" customHeight="1" x14ac:dyDescent="0.2">
      <c r="A569" s="832" t="s">
        <v>585</v>
      </c>
      <c r="B569" s="833" t="s">
        <v>586</v>
      </c>
      <c r="C569" s="836" t="s">
        <v>608</v>
      </c>
      <c r="D569" s="852" t="s">
        <v>609</v>
      </c>
      <c r="E569" s="836" t="s">
        <v>3494</v>
      </c>
      <c r="F569" s="852" t="s">
        <v>3495</v>
      </c>
      <c r="G569" s="836" t="s">
        <v>3646</v>
      </c>
      <c r="H569" s="836" t="s">
        <v>3647</v>
      </c>
      <c r="I569" s="853">
        <v>35.090000152587891</v>
      </c>
      <c r="J569" s="853">
        <v>2</v>
      </c>
      <c r="K569" s="854">
        <v>70.180000305175781</v>
      </c>
    </row>
    <row r="570" spans="1:11" ht="14.45" customHeight="1" x14ac:dyDescent="0.2">
      <c r="A570" s="832" t="s">
        <v>585</v>
      </c>
      <c r="B570" s="833" t="s">
        <v>586</v>
      </c>
      <c r="C570" s="836" t="s">
        <v>608</v>
      </c>
      <c r="D570" s="852" t="s">
        <v>609</v>
      </c>
      <c r="E570" s="836" t="s">
        <v>3494</v>
      </c>
      <c r="F570" s="852" t="s">
        <v>3495</v>
      </c>
      <c r="G570" s="836" t="s">
        <v>4104</v>
      </c>
      <c r="H570" s="836" t="s">
        <v>4105</v>
      </c>
      <c r="I570" s="853">
        <v>234.72999572753906</v>
      </c>
      <c r="J570" s="853">
        <v>20</v>
      </c>
      <c r="K570" s="854">
        <v>4694.60009765625</v>
      </c>
    </row>
    <row r="571" spans="1:11" ht="14.45" customHeight="1" x14ac:dyDescent="0.2">
      <c r="A571" s="832" t="s">
        <v>585</v>
      </c>
      <c r="B571" s="833" t="s">
        <v>586</v>
      </c>
      <c r="C571" s="836" t="s">
        <v>608</v>
      </c>
      <c r="D571" s="852" t="s">
        <v>609</v>
      </c>
      <c r="E571" s="836" t="s">
        <v>3494</v>
      </c>
      <c r="F571" s="852" t="s">
        <v>3495</v>
      </c>
      <c r="G571" s="836" t="s">
        <v>4106</v>
      </c>
      <c r="H571" s="836" t="s">
        <v>4107</v>
      </c>
      <c r="I571" s="853">
        <v>2.8499999046325684</v>
      </c>
      <c r="J571" s="853">
        <v>200</v>
      </c>
      <c r="K571" s="854">
        <v>570.4000244140625</v>
      </c>
    </row>
    <row r="572" spans="1:11" ht="14.45" customHeight="1" x14ac:dyDescent="0.2">
      <c r="A572" s="832" t="s">
        <v>585</v>
      </c>
      <c r="B572" s="833" t="s">
        <v>586</v>
      </c>
      <c r="C572" s="836" t="s">
        <v>608</v>
      </c>
      <c r="D572" s="852" t="s">
        <v>609</v>
      </c>
      <c r="E572" s="836" t="s">
        <v>3494</v>
      </c>
      <c r="F572" s="852" t="s">
        <v>3495</v>
      </c>
      <c r="G572" s="836" t="s">
        <v>4108</v>
      </c>
      <c r="H572" s="836" t="s">
        <v>4109</v>
      </c>
      <c r="I572" s="853">
        <v>1.2100000381469727</v>
      </c>
      <c r="J572" s="853">
        <v>225</v>
      </c>
      <c r="K572" s="854">
        <v>272.25</v>
      </c>
    </row>
    <row r="573" spans="1:11" ht="14.45" customHeight="1" x14ac:dyDescent="0.2">
      <c r="A573" s="832" t="s">
        <v>585</v>
      </c>
      <c r="B573" s="833" t="s">
        <v>586</v>
      </c>
      <c r="C573" s="836" t="s">
        <v>608</v>
      </c>
      <c r="D573" s="852" t="s">
        <v>609</v>
      </c>
      <c r="E573" s="836" t="s">
        <v>3494</v>
      </c>
      <c r="F573" s="852" t="s">
        <v>3495</v>
      </c>
      <c r="G573" s="836" t="s">
        <v>4106</v>
      </c>
      <c r="H573" s="836" t="s">
        <v>4110</v>
      </c>
      <c r="I573" s="853">
        <v>2.8499999046325684</v>
      </c>
      <c r="J573" s="853">
        <v>1600</v>
      </c>
      <c r="K573" s="854">
        <v>4562.7999267578125</v>
      </c>
    </row>
    <row r="574" spans="1:11" ht="14.45" customHeight="1" x14ac:dyDescent="0.2">
      <c r="A574" s="832" t="s">
        <v>585</v>
      </c>
      <c r="B574" s="833" t="s">
        <v>586</v>
      </c>
      <c r="C574" s="836" t="s">
        <v>608</v>
      </c>
      <c r="D574" s="852" t="s">
        <v>609</v>
      </c>
      <c r="E574" s="836" t="s">
        <v>3494</v>
      </c>
      <c r="F574" s="852" t="s">
        <v>3495</v>
      </c>
      <c r="G574" s="836" t="s">
        <v>3648</v>
      </c>
      <c r="H574" s="836" t="s">
        <v>3649</v>
      </c>
      <c r="I574" s="853">
        <v>1.028333306312561</v>
      </c>
      <c r="J574" s="853">
        <v>1200</v>
      </c>
      <c r="K574" s="854">
        <v>1235.0700073242188</v>
      </c>
    </row>
    <row r="575" spans="1:11" ht="14.45" customHeight="1" x14ac:dyDescent="0.2">
      <c r="A575" s="832" t="s">
        <v>585</v>
      </c>
      <c r="B575" s="833" t="s">
        <v>586</v>
      </c>
      <c r="C575" s="836" t="s">
        <v>608</v>
      </c>
      <c r="D575" s="852" t="s">
        <v>609</v>
      </c>
      <c r="E575" s="836" t="s">
        <v>3494</v>
      </c>
      <c r="F575" s="852" t="s">
        <v>3495</v>
      </c>
      <c r="G575" s="836" t="s">
        <v>3652</v>
      </c>
      <c r="H575" s="836" t="s">
        <v>3653</v>
      </c>
      <c r="I575" s="853">
        <v>3.1400001049041748</v>
      </c>
      <c r="J575" s="853">
        <v>100</v>
      </c>
      <c r="K575" s="854">
        <v>314</v>
      </c>
    </row>
    <row r="576" spans="1:11" ht="14.45" customHeight="1" x14ac:dyDescent="0.2">
      <c r="A576" s="832" t="s">
        <v>585</v>
      </c>
      <c r="B576" s="833" t="s">
        <v>586</v>
      </c>
      <c r="C576" s="836" t="s">
        <v>608</v>
      </c>
      <c r="D576" s="852" t="s">
        <v>609</v>
      </c>
      <c r="E576" s="836" t="s">
        <v>3494</v>
      </c>
      <c r="F576" s="852" t="s">
        <v>3495</v>
      </c>
      <c r="G576" s="836" t="s">
        <v>3652</v>
      </c>
      <c r="H576" s="836" t="s">
        <v>3656</v>
      </c>
      <c r="I576" s="853">
        <v>3.1316667795181274</v>
      </c>
      <c r="J576" s="853">
        <v>550</v>
      </c>
      <c r="K576" s="854">
        <v>1722.5</v>
      </c>
    </row>
    <row r="577" spans="1:11" ht="14.45" customHeight="1" x14ac:dyDescent="0.2">
      <c r="A577" s="832" t="s">
        <v>585</v>
      </c>
      <c r="B577" s="833" t="s">
        <v>586</v>
      </c>
      <c r="C577" s="836" t="s">
        <v>608</v>
      </c>
      <c r="D577" s="852" t="s">
        <v>609</v>
      </c>
      <c r="E577" s="836" t="s">
        <v>3494</v>
      </c>
      <c r="F577" s="852" t="s">
        <v>3495</v>
      </c>
      <c r="G577" s="836" t="s">
        <v>4111</v>
      </c>
      <c r="H577" s="836" t="s">
        <v>4112</v>
      </c>
      <c r="I577" s="853">
        <v>459.79998779296875</v>
      </c>
      <c r="J577" s="853">
        <v>10</v>
      </c>
      <c r="K577" s="854">
        <v>4598</v>
      </c>
    </row>
    <row r="578" spans="1:11" ht="14.45" customHeight="1" x14ac:dyDescent="0.2">
      <c r="A578" s="832" t="s">
        <v>585</v>
      </c>
      <c r="B578" s="833" t="s">
        <v>586</v>
      </c>
      <c r="C578" s="836" t="s">
        <v>608</v>
      </c>
      <c r="D578" s="852" t="s">
        <v>609</v>
      </c>
      <c r="E578" s="836" t="s">
        <v>3494</v>
      </c>
      <c r="F578" s="852" t="s">
        <v>3495</v>
      </c>
      <c r="G578" s="836" t="s">
        <v>4113</v>
      </c>
      <c r="H578" s="836" t="s">
        <v>4114</v>
      </c>
      <c r="I578" s="853">
        <v>75.019996643066406</v>
      </c>
      <c r="J578" s="853">
        <v>2</v>
      </c>
      <c r="K578" s="854">
        <v>150.03999328613281</v>
      </c>
    </row>
    <row r="579" spans="1:11" ht="14.45" customHeight="1" x14ac:dyDescent="0.2">
      <c r="A579" s="832" t="s">
        <v>585</v>
      </c>
      <c r="B579" s="833" t="s">
        <v>586</v>
      </c>
      <c r="C579" s="836" t="s">
        <v>608</v>
      </c>
      <c r="D579" s="852" t="s">
        <v>609</v>
      </c>
      <c r="E579" s="836" t="s">
        <v>3494</v>
      </c>
      <c r="F579" s="852" t="s">
        <v>3495</v>
      </c>
      <c r="G579" s="836" t="s">
        <v>3659</v>
      </c>
      <c r="H579" s="836" t="s">
        <v>3660</v>
      </c>
      <c r="I579" s="853">
        <v>0.4699999988079071</v>
      </c>
      <c r="J579" s="853">
        <v>2000</v>
      </c>
      <c r="K579" s="854">
        <v>940</v>
      </c>
    </row>
    <row r="580" spans="1:11" ht="14.45" customHeight="1" x14ac:dyDescent="0.2">
      <c r="A580" s="832" t="s">
        <v>585</v>
      </c>
      <c r="B580" s="833" t="s">
        <v>586</v>
      </c>
      <c r="C580" s="836" t="s">
        <v>608</v>
      </c>
      <c r="D580" s="852" t="s">
        <v>609</v>
      </c>
      <c r="E580" s="836" t="s">
        <v>3494</v>
      </c>
      <c r="F580" s="852" t="s">
        <v>3495</v>
      </c>
      <c r="G580" s="836" t="s">
        <v>3659</v>
      </c>
      <c r="H580" s="836" t="s">
        <v>3661</v>
      </c>
      <c r="I580" s="853">
        <v>0.47142856887408663</v>
      </c>
      <c r="J580" s="853">
        <v>8500</v>
      </c>
      <c r="K580" s="854">
        <v>4000</v>
      </c>
    </row>
    <row r="581" spans="1:11" ht="14.45" customHeight="1" x14ac:dyDescent="0.2">
      <c r="A581" s="832" t="s">
        <v>585</v>
      </c>
      <c r="B581" s="833" t="s">
        <v>586</v>
      </c>
      <c r="C581" s="836" t="s">
        <v>608</v>
      </c>
      <c r="D581" s="852" t="s">
        <v>609</v>
      </c>
      <c r="E581" s="836" t="s">
        <v>3494</v>
      </c>
      <c r="F581" s="852" t="s">
        <v>3495</v>
      </c>
      <c r="G581" s="836" t="s">
        <v>4115</v>
      </c>
      <c r="H581" s="836" t="s">
        <v>4116</v>
      </c>
      <c r="I581" s="853">
        <v>99.220001220703125</v>
      </c>
      <c r="J581" s="853">
        <v>10</v>
      </c>
      <c r="K581" s="854">
        <v>992.20001220703125</v>
      </c>
    </row>
    <row r="582" spans="1:11" ht="14.45" customHeight="1" x14ac:dyDescent="0.2">
      <c r="A582" s="832" t="s">
        <v>585</v>
      </c>
      <c r="B582" s="833" t="s">
        <v>586</v>
      </c>
      <c r="C582" s="836" t="s">
        <v>608</v>
      </c>
      <c r="D582" s="852" t="s">
        <v>609</v>
      </c>
      <c r="E582" s="836" t="s">
        <v>3494</v>
      </c>
      <c r="F582" s="852" t="s">
        <v>3495</v>
      </c>
      <c r="G582" s="836" t="s">
        <v>4117</v>
      </c>
      <c r="H582" s="836" t="s">
        <v>4118</v>
      </c>
      <c r="I582" s="853">
        <v>99.220001220703125</v>
      </c>
      <c r="J582" s="853">
        <v>10</v>
      </c>
      <c r="K582" s="854">
        <v>992.20001220703125</v>
      </c>
    </row>
    <row r="583" spans="1:11" ht="14.45" customHeight="1" x14ac:dyDescent="0.2">
      <c r="A583" s="832" t="s">
        <v>585</v>
      </c>
      <c r="B583" s="833" t="s">
        <v>586</v>
      </c>
      <c r="C583" s="836" t="s">
        <v>608</v>
      </c>
      <c r="D583" s="852" t="s">
        <v>609</v>
      </c>
      <c r="E583" s="836" t="s">
        <v>3494</v>
      </c>
      <c r="F583" s="852" t="s">
        <v>3495</v>
      </c>
      <c r="G583" s="836" t="s">
        <v>3662</v>
      </c>
      <c r="H583" s="836" t="s">
        <v>3663</v>
      </c>
      <c r="I583" s="853">
        <v>3.7599999904632568</v>
      </c>
      <c r="J583" s="853">
        <v>10</v>
      </c>
      <c r="K583" s="854">
        <v>37.599998474121094</v>
      </c>
    </row>
    <row r="584" spans="1:11" ht="14.45" customHeight="1" x14ac:dyDescent="0.2">
      <c r="A584" s="832" t="s">
        <v>585</v>
      </c>
      <c r="B584" s="833" t="s">
        <v>586</v>
      </c>
      <c r="C584" s="836" t="s">
        <v>608</v>
      </c>
      <c r="D584" s="852" t="s">
        <v>609</v>
      </c>
      <c r="E584" s="836" t="s">
        <v>3494</v>
      </c>
      <c r="F584" s="852" t="s">
        <v>3495</v>
      </c>
      <c r="G584" s="836" t="s">
        <v>3662</v>
      </c>
      <c r="H584" s="836" t="s">
        <v>4119</v>
      </c>
      <c r="I584" s="853">
        <v>3.75</v>
      </c>
      <c r="J584" s="853">
        <v>60</v>
      </c>
      <c r="K584" s="854">
        <v>225</v>
      </c>
    </row>
    <row r="585" spans="1:11" ht="14.45" customHeight="1" x14ac:dyDescent="0.2">
      <c r="A585" s="832" t="s">
        <v>585</v>
      </c>
      <c r="B585" s="833" t="s">
        <v>586</v>
      </c>
      <c r="C585" s="836" t="s">
        <v>608</v>
      </c>
      <c r="D585" s="852" t="s">
        <v>609</v>
      </c>
      <c r="E585" s="836" t="s">
        <v>3494</v>
      </c>
      <c r="F585" s="852" t="s">
        <v>3495</v>
      </c>
      <c r="G585" s="836" t="s">
        <v>3664</v>
      </c>
      <c r="H585" s="836" t="s">
        <v>3665</v>
      </c>
      <c r="I585" s="853">
        <v>1.9850000143051147</v>
      </c>
      <c r="J585" s="853">
        <v>1850</v>
      </c>
      <c r="K585" s="854">
        <v>3672</v>
      </c>
    </row>
    <row r="586" spans="1:11" ht="14.45" customHeight="1" x14ac:dyDescent="0.2">
      <c r="A586" s="832" t="s">
        <v>585</v>
      </c>
      <c r="B586" s="833" t="s">
        <v>586</v>
      </c>
      <c r="C586" s="836" t="s">
        <v>608</v>
      </c>
      <c r="D586" s="852" t="s">
        <v>609</v>
      </c>
      <c r="E586" s="836" t="s">
        <v>3494</v>
      </c>
      <c r="F586" s="852" t="s">
        <v>3495</v>
      </c>
      <c r="G586" s="836" t="s">
        <v>3664</v>
      </c>
      <c r="H586" s="836" t="s">
        <v>3666</v>
      </c>
      <c r="I586" s="853">
        <v>1.9800000190734863</v>
      </c>
      <c r="J586" s="853">
        <v>350</v>
      </c>
      <c r="K586" s="854">
        <v>693</v>
      </c>
    </row>
    <row r="587" spans="1:11" ht="14.45" customHeight="1" x14ac:dyDescent="0.2">
      <c r="A587" s="832" t="s">
        <v>585</v>
      </c>
      <c r="B587" s="833" t="s">
        <v>586</v>
      </c>
      <c r="C587" s="836" t="s">
        <v>608</v>
      </c>
      <c r="D587" s="852" t="s">
        <v>609</v>
      </c>
      <c r="E587" s="836" t="s">
        <v>3494</v>
      </c>
      <c r="F587" s="852" t="s">
        <v>3495</v>
      </c>
      <c r="G587" s="836" t="s">
        <v>3667</v>
      </c>
      <c r="H587" s="836" t="s">
        <v>3668</v>
      </c>
      <c r="I587" s="853">
        <v>2.0433332920074463</v>
      </c>
      <c r="J587" s="853">
        <v>150</v>
      </c>
      <c r="K587" s="854">
        <v>306.5</v>
      </c>
    </row>
    <row r="588" spans="1:11" ht="14.45" customHeight="1" x14ac:dyDescent="0.2">
      <c r="A588" s="832" t="s">
        <v>585</v>
      </c>
      <c r="B588" s="833" t="s">
        <v>586</v>
      </c>
      <c r="C588" s="836" t="s">
        <v>608</v>
      </c>
      <c r="D588" s="852" t="s">
        <v>609</v>
      </c>
      <c r="E588" s="836" t="s">
        <v>3494</v>
      </c>
      <c r="F588" s="852" t="s">
        <v>3495</v>
      </c>
      <c r="G588" s="836" t="s">
        <v>4120</v>
      </c>
      <c r="H588" s="836" t="s">
        <v>4121</v>
      </c>
      <c r="I588" s="853">
        <v>2.7000000476837158</v>
      </c>
      <c r="J588" s="853">
        <v>150</v>
      </c>
      <c r="K588" s="854">
        <v>405</v>
      </c>
    </row>
    <row r="589" spans="1:11" ht="14.45" customHeight="1" x14ac:dyDescent="0.2">
      <c r="A589" s="832" t="s">
        <v>585</v>
      </c>
      <c r="B589" s="833" t="s">
        <v>586</v>
      </c>
      <c r="C589" s="836" t="s">
        <v>608</v>
      </c>
      <c r="D589" s="852" t="s">
        <v>609</v>
      </c>
      <c r="E589" s="836" t="s">
        <v>3494</v>
      </c>
      <c r="F589" s="852" t="s">
        <v>3495</v>
      </c>
      <c r="G589" s="836" t="s">
        <v>3669</v>
      </c>
      <c r="H589" s="836" t="s">
        <v>3670</v>
      </c>
      <c r="I589" s="853">
        <v>3.0699999332427979</v>
      </c>
      <c r="J589" s="853">
        <v>100</v>
      </c>
      <c r="K589" s="854">
        <v>307</v>
      </c>
    </row>
    <row r="590" spans="1:11" ht="14.45" customHeight="1" x14ac:dyDescent="0.2">
      <c r="A590" s="832" t="s">
        <v>585</v>
      </c>
      <c r="B590" s="833" t="s">
        <v>586</v>
      </c>
      <c r="C590" s="836" t="s">
        <v>608</v>
      </c>
      <c r="D590" s="852" t="s">
        <v>609</v>
      </c>
      <c r="E590" s="836" t="s">
        <v>3494</v>
      </c>
      <c r="F590" s="852" t="s">
        <v>3495</v>
      </c>
      <c r="G590" s="836" t="s">
        <v>3671</v>
      </c>
      <c r="H590" s="836" t="s">
        <v>3672</v>
      </c>
      <c r="I590" s="853">
        <v>3.0999999046325684</v>
      </c>
      <c r="J590" s="853">
        <v>100</v>
      </c>
      <c r="K590" s="854">
        <v>310</v>
      </c>
    </row>
    <row r="591" spans="1:11" ht="14.45" customHeight="1" x14ac:dyDescent="0.2">
      <c r="A591" s="832" t="s">
        <v>585</v>
      </c>
      <c r="B591" s="833" t="s">
        <v>586</v>
      </c>
      <c r="C591" s="836" t="s">
        <v>608</v>
      </c>
      <c r="D591" s="852" t="s">
        <v>609</v>
      </c>
      <c r="E591" s="836" t="s">
        <v>3494</v>
      </c>
      <c r="F591" s="852" t="s">
        <v>3495</v>
      </c>
      <c r="G591" s="836" t="s">
        <v>4120</v>
      </c>
      <c r="H591" s="836" t="s">
        <v>4122</v>
      </c>
      <c r="I591" s="853">
        <v>2.6983333826065063</v>
      </c>
      <c r="J591" s="853">
        <v>950</v>
      </c>
      <c r="K591" s="854">
        <v>2563</v>
      </c>
    </row>
    <row r="592" spans="1:11" ht="14.45" customHeight="1" x14ac:dyDescent="0.2">
      <c r="A592" s="832" t="s">
        <v>585</v>
      </c>
      <c r="B592" s="833" t="s">
        <v>586</v>
      </c>
      <c r="C592" s="836" t="s">
        <v>608</v>
      </c>
      <c r="D592" s="852" t="s">
        <v>609</v>
      </c>
      <c r="E592" s="836" t="s">
        <v>3494</v>
      </c>
      <c r="F592" s="852" t="s">
        <v>3495</v>
      </c>
      <c r="G592" s="836" t="s">
        <v>3669</v>
      </c>
      <c r="H592" s="836" t="s">
        <v>3673</v>
      </c>
      <c r="I592" s="853">
        <v>3.0699999332427979</v>
      </c>
      <c r="J592" s="853">
        <v>600</v>
      </c>
      <c r="K592" s="854">
        <v>1842</v>
      </c>
    </row>
    <row r="593" spans="1:11" ht="14.45" customHeight="1" x14ac:dyDescent="0.2">
      <c r="A593" s="832" t="s">
        <v>585</v>
      </c>
      <c r="B593" s="833" t="s">
        <v>586</v>
      </c>
      <c r="C593" s="836" t="s">
        <v>608</v>
      </c>
      <c r="D593" s="852" t="s">
        <v>609</v>
      </c>
      <c r="E593" s="836" t="s">
        <v>3494</v>
      </c>
      <c r="F593" s="852" t="s">
        <v>3495</v>
      </c>
      <c r="G593" s="836" t="s">
        <v>3674</v>
      </c>
      <c r="H593" s="836" t="s">
        <v>3675</v>
      </c>
      <c r="I593" s="853">
        <v>1.9199999570846558</v>
      </c>
      <c r="J593" s="853">
        <v>50</v>
      </c>
      <c r="K593" s="854">
        <v>96</v>
      </c>
    </row>
    <row r="594" spans="1:11" ht="14.45" customHeight="1" x14ac:dyDescent="0.2">
      <c r="A594" s="832" t="s">
        <v>585</v>
      </c>
      <c r="B594" s="833" t="s">
        <v>586</v>
      </c>
      <c r="C594" s="836" t="s">
        <v>608</v>
      </c>
      <c r="D594" s="852" t="s">
        <v>609</v>
      </c>
      <c r="E594" s="836" t="s">
        <v>3494</v>
      </c>
      <c r="F594" s="852" t="s">
        <v>3495</v>
      </c>
      <c r="G594" s="836" t="s">
        <v>3671</v>
      </c>
      <c r="H594" s="836" t="s">
        <v>3780</v>
      </c>
      <c r="I594" s="853">
        <v>3.0999999046325684</v>
      </c>
      <c r="J594" s="853">
        <v>550</v>
      </c>
      <c r="K594" s="854">
        <v>1705</v>
      </c>
    </row>
    <row r="595" spans="1:11" ht="14.45" customHeight="1" x14ac:dyDescent="0.2">
      <c r="A595" s="832" t="s">
        <v>585</v>
      </c>
      <c r="B595" s="833" t="s">
        <v>586</v>
      </c>
      <c r="C595" s="836" t="s">
        <v>608</v>
      </c>
      <c r="D595" s="852" t="s">
        <v>609</v>
      </c>
      <c r="E595" s="836" t="s">
        <v>3494</v>
      </c>
      <c r="F595" s="852" t="s">
        <v>3495</v>
      </c>
      <c r="G595" s="836" t="s">
        <v>3676</v>
      </c>
      <c r="H595" s="836" t="s">
        <v>3677</v>
      </c>
      <c r="I595" s="853">
        <v>2.1650000810623169</v>
      </c>
      <c r="J595" s="853">
        <v>1050</v>
      </c>
      <c r="K595" s="854">
        <v>2272.5</v>
      </c>
    </row>
    <row r="596" spans="1:11" ht="14.45" customHeight="1" x14ac:dyDescent="0.2">
      <c r="A596" s="832" t="s">
        <v>585</v>
      </c>
      <c r="B596" s="833" t="s">
        <v>586</v>
      </c>
      <c r="C596" s="836" t="s">
        <v>608</v>
      </c>
      <c r="D596" s="852" t="s">
        <v>609</v>
      </c>
      <c r="E596" s="836" t="s">
        <v>3494</v>
      </c>
      <c r="F596" s="852" t="s">
        <v>3495</v>
      </c>
      <c r="G596" s="836" t="s">
        <v>3676</v>
      </c>
      <c r="H596" s="836" t="s">
        <v>3678</v>
      </c>
      <c r="I596" s="853">
        <v>2.1650000810623169</v>
      </c>
      <c r="J596" s="853">
        <v>100</v>
      </c>
      <c r="K596" s="854">
        <v>216.5</v>
      </c>
    </row>
    <row r="597" spans="1:11" ht="14.45" customHeight="1" x14ac:dyDescent="0.2">
      <c r="A597" s="832" t="s">
        <v>585</v>
      </c>
      <c r="B597" s="833" t="s">
        <v>586</v>
      </c>
      <c r="C597" s="836" t="s">
        <v>608</v>
      </c>
      <c r="D597" s="852" t="s">
        <v>609</v>
      </c>
      <c r="E597" s="836" t="s">
        <v>3494</v>
      </c>
      <c r="F597" s="852" t="s">
        <v>3495</v>
      </c>
      <c r="G597" s="836" t="s">
        <v>3679</v>
      </c>
      <c r="H597" s="836" t="s">
        <v>3681</v>
      </c>
      <c r="I597" s="853">
        <v>21.229999542236328</v>
      </c>
      <c r="J597" s="853">
        <v>150</v>
      </c>
      <c r="K597" s="854">
        <v>3184.5</v>
      </c>
    </row>
    <row r="598" spans="1:11" ht="14.45" customHeight="1" x14ac:dyDescent="0.2">
      <c r="A598" s="832" t="s">
        <v>585</v>
      </c>
      <c r="B598" s="833" t="s">
        <v>586</v>
      </c>
      <c r="C598" s="836" t="s">
        <v>608</v>
      </c>
      <c r="D598" s="852" t="s">
        <v>609</v>
      </c>
      <c r="E598" s="836" t="s">
        <v>3494</v>
      </c>
      <c r="F598" s="852" t="s">
        <v>3495</v>
      </c>
      <c r="G598" s="836" t="s">
        <v>4123</v>
      </c>
      <c r="H598" s="836" t="s">
        <v>4124</v>
      </c>
      <c r="I598" s="853">
        <v>5.2133332888285322</v>
      </c>
      <c r="J598" s="853">
        <v>50</v>
      </c>
      <c r="K598" s="854">
        <v>262.80000305175781</v>
      </c>
    </row>
    <row r="599" spans="1:11" ht="14.45" customHeight="1" x14ac:dyDescent="0.2">
      <c r="A599" s="832" t="s">
        <v>585</v>
      </c>
      <c r="B599" s="833" t="s">
        <v>586</v>
      </c>
      <c r="C599" s="836" t="s">
        <v>608</v>
      </c>
      <c r="D599" s="852" t="s">
        <v>609</v>
      </c>
      <c r="E599" s="836" t="s">
        <v>3494</v>
      </c>
      <c r="F599" s="852" t="s">
        <v>3495</v>
      </c>
      <c r="G599" s="836" t="s">
        <v>3684</v>
      </c>
      <c r="H599" s="836" t="s">
        <v>3685</v>
      </c>
      <c r="I599" s="853">
        <v>21.239999771118164</v>
      </c>
      <c r="J599" s="853">
        <v>20</v>
      </c>
      <c r="K599" s="854">
        <v>424.79998779296875</v>
      </c>
    </row>
    <row r="600" spans="1:11" ht="14.45" customHeight="1" x14ac:dyDescent="0.2">
      <c r="A600" s="832" t="s">
        <v>585</v>
      </c>
      <c r="B600" s="833" t="s">
        <v>586</v>
      </c>
      <c r="C600" s="836" t="s">
        <v>608</v>
      </c>
      <c r="D600" s="852" t="s">
        <v>609</v>
      </c>
      <c r="E600" s="836" t="s">
        <v>4125</v>
      </c>
      <c r="F600" s="852" t="s">
        <v>4126</v>
      </c>
      <c r="G600" s="836" t="s">
        <v>4127</v>
      </c>
      <c r="H600" s="836" t="s">
        <v>4128</v>
      </c>
      <c r="I600" s="853">
        <v>36.907500267028809</v>
      </c>
      <c r="J600" s="853">
        <v>80</v>
      </c>
      <c r="K600" s="854">
        <v>2952.5599975585938</v>
      </c>
    </row>
    <row r="601" spans="1:11" ht="14.45" customHeight="1" x14ac:dyDescent="0.2">
      <c r="A601" s="832" t="s">
        <v>585</v>
      </c>
      <c r="B601" s="833" t="s">
        <v>586</v>
      </c>
      <c r="C601" s="836" t="s">
        <v>608</v>
      </c>
      <c r="D601" s="852" t="s">
        <v>609</v>
      </c>
      <c r="E601" s="836" t="s">
        <v>3686</v>
      </c>
      <c r="F601" s="852" t="s">
        <v>3687</v>
      </c>
      <c r="G601" s="836" t="s">
        <v>3688</v>
      </c>
      <c r="H601" s="836" t="s">
        <v>4129</v>
      </c>
      <c r="I601" s="853">
        <v>150</v>
      </c>
      <c r="J601" s="853">
        <v>10</v>
      </c>
      <c r="K601" s="854">
        <v>1500</v>
      </c>
    </row>
    <row r="602" spans="1:11" ht="14.45" customHeight="1" x14ac:dyDescent="0.2">
      <c r="A602" s="832" t="s">
        <v>585</v>
      </c>
      <c r="B602" s="833" t="s">
        <v>586</v>
      </c>
      <c r="C602" s="836" t="s">
        <v>608</v>
      </c>
      <c r="D602" s="852" t="s">
        <v>609</v>
      </c>
      <c r="E602" s="836" t="s">
        <v>3686</v>
      </c>
      <c r="F602" s="852" t="s">
        <v>3687</v>
      </c>
      <c r="G602" s="836" t="s">
        <v>3688</v>
      </c>
      <c r="H602" s="836" t="s">
        <v>3689</v>
      </c>
      <c r="I602" s="853">
        <v>150</v>
      </c>
      <c r="J602" s="853">
        <v>40</v>
      </c>
      <c r="K602" s="854">
        <v>6000.0400390625</v>
      </c>
    </row>
    <row r="603" spans="1:11" ht="14.45" customHeight="1" x14ac:dyDescent="0.2">
      <c r="A603" s="832" t="s">
        <v>585</v>
      </c>
      <c r="B603" s="833" t="s">
        <v>586</v>
      </c>
      <c r="C603" s="836" t="s">
        <v>608</v>
      </c>
      <c r="D603" s="852" t="s">
        <v>609</v>
      </c>
      <c r="E603" s="836" t="s">
        <v>3686</v>
      </c>
      <c r="F603" s="852" t="s">
        <v>3687</v>
      </c>
      <c r="G603" s="836" t="s">
        <v>4130</v>
      </c>
      <c r="H603" s="836" t="s">
        <v>4131</v>
      </c>
      <c r="I603" s="853">
        <v>3539.25</v>
      </c>
      <c r="J603" s="853">
        <v>5</v>
      </c>
      <c r="K603" s="854">
        <v>17696.25</v>
      </c>
    </row>
    <row r="604" spans="1:11" ht="14.45" customHeight="1" x14ac:dyDescent="0.2">
      <c r="A604" s="832" t="s">
        <v>585</v>
      </c>
      <c r="B604" s="833" t="s">
        <v>586</v>
      </c>
      <c r="C604" s="836" t="s">
        <v>608</v>
      </c>
      <c r="D604" s="852" t="s">
        <v>609</v>
      </c>
      <c r="E604" s="836" t="s">
        <v>3686</v>
      </c>
      <c r="F604" s="852" t="s">
        <v>3687</v>
      </c>
      <c r="G604" s="836" t="s">
        <v>3690</v>
      </c>
      <c r="H604" s="836" t="s">
        <v>3691</v>
      </c>
      <c r="I604" s="853">
        <v>10.170000076293945</v>
      </c>
      <c r="J604" s="853">
        <v>600</v>
      </c>
      <c r="K604" s="854">
        <v>6102</v>
      </c>
    </row>
    <row r="605" spans="1:11" ht="14.45" customHeight="1" x14ac:dyDescent="0.2">
      <c r="A605" s="832" t="s">
        <v>585</v>
      </c>
      <c r="B605" s="833" t="s">
        <v>586</v>
      </c>
      <c r="C605" s="836" t="s">
        <v>608</v>
      </c>
      <c r="D605" s="852" t="s">
        <v>609</v>
      </c>
      <c r="E605" s="836" t="s">
        <v>3686</v>
      </c>
      <c r="F605" s="852" t="s">
        <v>3687</v>
      </c>
      <c r="G605" s="836" t="s">
        <v>3690</v>
      </c>
      <c r="H605" s="836" t="s">
        <v>3692</v>
      </c>
      <c r="I605" s="853">
        <v>10.164999961853027</v>
      </c>
      <c r="J605" s="853">
        <v>2700</v>
      </c>
      <c r="K605" s="854">
        <v>27444</v>
      </c>
    </row>
    <row r="606" spans="1:11" ht="14.45" customHeight="1" x14ac:dyDescent="0.2">
      <c r="A606" s="832" t="s">
        <v>585</v>
      </c>
      <c r="B606" s="833" t="s">
        <v>586</v>
      </c>
      <c r="C606" s="836" t="s">
        <v>608</v>
      </c>
      <c r="D606" s="852" t="s">
        <v>609</v>
      </c>
      <c r="E606" s="836" t="s">
        <v>3686</v>
      </c>
      <c r="F606" s="852" t="s">
        <v>3687</v>
      </c>
      <c r="G606" s="836" t="s">
        <v>4132</v>
      </c>
      <c r="H606" s="836" t="s">
        <v>4133</v>
      </c>
      <c r="I606" s="853">
        <v>7.005000114440918</v>
      </c>
      <c r="J606" s="853">
        <v>200</v>
      </c>
      <c r="K606" s="854">
        <v>1401</v>
      </c>
    </row>
    <row r="607" spans="1:11" ht="14.45" customHeight="1" x14ac:dyDescent="0.2">
      <c r="A607" s="832" t="s">
        <v>585</v>
      </c>
      <c r="B607" s="833" t="s">
        <v>586</v>
      </c>
      <c r="C607" s="836" t="s">
        <v>608</v>
      </c>
      <c r="D607" s="852" t="s">
        <v>609</v>
      </c>
      <c r="E607" s="836" t="s">
        <v>3686</v>
      </c>
      <c r="F607" s="852" t="s">
        <v>3687</v>
      </c>
      <c r="G607" s="836" t="s">
        <v>4132</v>
      </c>
      <c r="H607" s="836" t="s">
        <v>4134</v>
      </c>
      <c r="I607" s="853">
        <v>7.0083335240681963</v>
      </c>
      <c r="J607" s="853">
        <v>800</v>
      </c>
      <c r="K607" s="854">
        <v>5607</v>
      </c>
    </row>
    <row r="608" spans="1:11" ht="14.45" customHeight="1" x14ac:dyDescent="0.2">
      <c r="A608" s="832" t="s">
        <v>585</v>
      </c>
      <c r="B608" s="833" t="s">
        <v>586</v>
      </c>
      <c r="C608" s="836" t="s">
        <v>608</v>
      </c>
      <c r="D608" s="852" t="s">
        <v>609</v>
      </c>
      <c r="E608" s="836" t="s">
        <v>3696</v>
      </c>
      <c r="F608" s="852" t="s">
        <v>3697</v>
      </c>
      <c r="G608" s="836" t="s">
        <v>3700</v>
      </c>
      <c r="H608" s="836" t="s">
        <v>3701</v>
      </c>
      <c r="I608" s="853">
        <v>0.30500000715255737</v>
      </c>
      <c r="J608" s="853">
        <v>500</v>
      </c>
      <c r="K608" s="854">
        <v>152</v>
      </c>
    </row>
    <row r="609" spans="1:11" ht="14.45" customHeight="1" x14ac:dyDescent="0.2">
      <c r="A609" s="832" t="s">
        <v>585</v>
      </c>
      <c r="B609" s="833" t="s">
        <v>586</v>
      </c>
      <c r="C609" s="836" t="s">
        <v>608</v>
      </c>
      <c r="D609" s="852" t="s">
        <v>609</v>
      </c>
      <c r="E609" s="836" t="s">
        <v>3696</v>
      </c>
      <c r="F609" s="852" t="s">
        <v>3697</v>
      </c>
      <c r="G609" s="836" t="s">
        <v>3708</v>
      </c>
      <c r="H609" s="836" t="s">
        <v>4135</v>
      </c>
      <c r="I609" s="853">
        <v>0.30500000715255737</v>
      </c>
      <c r="J609" s="853">
        <v>1100</v>
      </c>
      <c r="K609" s="854">
        <v>335</v>
      </c>
    </row>
    <row r="610" spans="1:11" ht="14.45" customHeight="1" x14ac:dyDescent="0.2">
      <c r="A610" s="832" t="s">
        <v>585</v>
      </c>
      <c r="B610" s="833" t="s">
        <v>586</v>
      </c>
      <c r="C610" s="836" t="s">
        <v>608</v>
      </c>
      <c r="D610" s="852" t="s">
        <v>609</v>
      </c>
      <c r="E610" s="836" t="s">
        <v>3696</v>
      </c>
      <c r="F610" s="852" t="s">
        <v>3697</v>
      </c>
      <c r="G610" s="836" t="s">
        <v>3702</v>
      </c>
      <c r="H610" s="836" t="s">
        <v>3703</v>
      </c>
      <c r="I610" s="853">
        <v>0.54500001668930054</v>
      </c>
      <c r="J610" s="853">
        <v>2500</v>
      </c>
      <c r="K610" s="854">
        <v>1360</v>
      </c>
    </row>
    <row r="611" spans="1:11" ht="14.45" customHeight="1" x14ac:dyDescent="0.2">
      <c r="A611" s="832" t="s">
        <v>585</v>
      </c>
      <c r="B611" s="833" t="s">
        <v>586</v>
      </c>
      <c r="C611" s="836" t="s">
        <v>608</v>
      </c>
      <c r="D611" s="852" t="s">
        <v>609</v>
      </c>
      <c r="E611" s="836" t="s">
        <v>3696</v>
      </c>
      <c r="F611" s="852" t="s">
        <v>3697</v>
      </c>
      <c r="G611" s="836" t="s">
        <v>3700</v>
      </c>
      <c r="H611" s="836" t="s">
        <v>3705</v>
      </c>
      <c r="I611" s="853">
        <v>0.30250000953674316</v>
      </c>
      <c r="J611" s="853">
        <v>1100</v>
      </c>
      <c r="K611" s="854">
        <v>333</v>
      </c>
    </row>
    <row r="612" spans="1:11" ht="14.45" customHeight="1" x14ac:dyDescent="0.2">
      <c r="A612" s="832" t="s">
        <v>585</v>
      </c>
      <c r="B612" s="833" t="s">
        <v>586</v>
      </c>
      <c r="C612" s="836" t="s">
        <v>608</v>
      </c>
      <c r="D612" s="852" t="s">
        <v>609</v>
      </c>
      <c r="E612" s="836" t="s">
        <v>3696</v>
      </c>
      <c r="F612" s="852" t="s">
        <v>3697</v>
      </c>
      <c r="G612" s="836" t="s">
        <v>3706</v>
      </c>
      <c r="H612" s="836" t="s">
        <v>3707</v>
      </c>
      <c r="I612" s="853">
        <v>0.30000001192092896</v>
      </c>
      <c r="J612" s="853">
        <v>400</v>
      </c>
      <c r="K612" s="854">
        <v>120</v>
      </c>
    </row>
    <row r="613" spans="1:11" ht="14.45" customHeight="1" x14ac:dyDescent="0.2">
      <c r="A613" s="832" t="s">
        <v>585</v>
      </c>
      <c r="B613" s="833" t="s">
        <v>586</v>
      </c>
      <c r="C613" s="836" t="s">
        <v>608</v>
      </c>
      <c r="D613" s="852" t="s">
        <v>609</v>
      </c>
      <c r="E613" s="836" t="s">
        <v>3696</v>
      </c>
      <c r="F613" s="852" t="s">
        <v>3697</v>
      </c>
      <c r="G613" s="836" t="s">
        <v>3708</v>
      </c>
      <c r="H613" s="836" t="s">
        <v>3709</v>
      </c>
      <c r="I613" s="853">
        <v>0.30200001001358034</v>
      </c>
      <c r="J613" s="853">
        <v>4600</v>
      </c>
      <c r="K613" s="854">
        <v>1390</v>
      </c>
    </row>
    <row r="614" spans="1:11" ht="14.45" customHeight="1" x14ac:dyDescent="0.2">
      <c r="A614" s="832" t="s">
        <v>585</v>
      </c>
      <c r="B614" s="833" t="s">
        <v>586</v>
      </c>
      <c r="C614" s="836" t="s">
        <v>608</v>
      </c>
      <c r="D614" s="852" t="s">
        <v>609</v>
      </c>
      <c r="E614" s="836" t="s">
        <v>3696</v>
      </c>
      <c r="F614" s="852" t="s">
        <v>3697</v>
      </c>
      <c r="G614" s="836" t="s">
        <v>3702</v>
      </c>
      <c r="H614" s="836" t="s">
        <v>3712</v>
      </c>
      <c r="I614" s="853">
        <v>0.54428573165621075</v>
      </c>
      <c r="J614" s="853">
        <v>14500</v>
      </c>
      <c r="K614" s="854">
        <v>7890</v>
      </c>
    </row>
    <row r="615" spans="1:11" ht="14.45" customHeight="1" x14ac:dyDescent="0.2">
      <c r="A615" s="832" t="s">
        <v>585</v>
      </c>
      <c r="B615" s="833" t="s">
        <v>586</v>
      </c>
      <c r="C615" s="836" t="s">
        <v>608</v>
      </c>
      <c r="D615" s="852" t="s">
        <v>609</v>
      </c>
      <c r="E615" s="836" t="s">
        <v>3696</v>
      </c>
      <c r="F615" s="852" t="s">
        <v>3697</v>
      </c>
      <c r="G615" s="836" t="s">
        <v>4136</v>
      </c>
      <c r="H615" s="836" t="s">
        <v>4137</v>
      </c>
      <c r="I615" s="853">
        <v>1.8016666173934937</v>
      </c>
      <c r="J615" s="853">
        <v>2000</v>
      </c>
      <c r="K615" s="854">
        <v>3604</v>
      </c>
    </row>
    <row r="616" spans="1:11" ht="14.45" customHeight="1" x14ac:dyDescent="0.2">
      <c r="A616" s="832" t="s">
        <v>585</v>
      </c>
      <c r="B616" s="833" t="s">
        <v>586</v>
      </c>
      <c r="C616" s="836" t="s">
        <v>608</v>
      </c>
      <c r="D616" s="852" t="s">
        <v>609</v>
      </c>
      <c r="E616" s="836" t="s">
        <v>3696</v>
      </c>
      <c r="F616" s="852" t="s">
        <v>3697</v>
      </c>
      <c r="G616" s="836" t="s">
        <v>3715</v>
      </c>
      <c r="H616" s="836" t="s">
        <v>3716</v>
      </c>
      <c r="I616" s="853">
        <v>1.7999999523162842</v>
      </c>
      <c r="J616" s="853">
        <v>200</v>
      </c>
      <c r="K616" s="854">
        <v>360</v>
      </c>
    </row>
    <row r="617" spans="1:11" ht="14.45" customHeight="1" x14ac:dyDescent="0.2">
      <c r="A617" s="832" t="s">
        <v>585</v>
      </c>
      <c r="B617" s="833" t="s">
        <v>586</v>
      </c>
      <c r="C617" s="836" t="s">
        <v>608</v>
      </c>
      <c r="D617" s="852" t="s">
        <v>609</v>
      </c>
      <c r="E617" s="836" t="s">
        <v>3696</v>
      </c>
      <c r="F617" s="852" t="s">
        <v>3697</v>
      </c>
      <c r="G617" s="836" t="s">
        <v>4136</v>
      </c>
      <c r="H617" s="836" t="s">
        <v>4138</v>
      </c>
      <c r="I617" s="853">
        <v>1.7999999523162842</v>
      </c>
      <c r="J617" s="853">
        <v>300</v>
      </c>
      <c r="K617" s="854">
        <v>540</v>
      </c>
    </row>
    <row r="618" spans="1:11" ht="14.45" customHeight="1" x14ac:dyDescent="0.2">
      <c r="A618" s="832" t="s">
        <v>585</v>
      </c>
      <c r="B618" s="833" t="s">
        <v>586</v>
      </c>
      <c r="C618" s="836" t="s">
        <v>608</v>
      </c>
      <c r="D618" s="852" t="s">
        <v>609</v>
      </c>
      <c r="E618" s="836" t="s">
        <v>3696</v>
      </c>
      <c r="F618" s="852" t="s">
        <v>3697</v>
      </c>
      <c r="G618" s="836" t="s">
        <v>3715</v>
      </c>
      <c r="H618" s="836" t="s">
        <v>3717</v>
      </c>
      <c r="I618" s="853">
        <v>1.809999942779541</v>
      </c>
      <c r="J618" s="853">
        <v>100</v>
      </c>
      <c r="K618" s="854">
        <v>181</v>
      </c>
    </row>
    <row r="619" spans="1:11" ht="14.45" customHeight="1" x14ac:dyDescent="0.2">
      <c r="A619" s="832" t="s">
        <v>585</v>
      </c>
      <c r="B619" s="833" t="s">
        <v>586</v>
      </c>
      <c r="C619" s="836" t="s">
        <v>608</v>
      </c>
      <c r="D619" s="852" t="s">
        <v>609</v>
      </c>
      <c r="E619" s="836" t="s">
        <v>3718</v>
      </c>
      <c r="F619" s="852" t="s">
        <v>3719</v>
      </c>
      <c r="G619" s="836" t="s">
        <v>4139</v>
      </c>
      <c r="H619" s="836" t="s">
        <v>4140</v>
      </c>
      <c r="I619" s="853">
        <v>15.729999542236328</v>
      </c>
      <c r="J619" s="853">
        <v>50</v>
      </c>
      <c r="K619" s="854">
        <v>786.5</v>
      </c>
    </row>
    <row r="620" spans="1:11" ht="14.45" customHeight="1" x14ac:dyDescent="0.2">
      <c r="A620" s="832" t="s">
        <v>585</v>
      </c>
      <c r="B620" s="833" t="s">
        <v>586</v>
      </c>
      <c r="C620" s="836" t="s">
        <v>608</v>
      </c>
      <c r="D620" s="852" t="s">
        <v>609</v>
      </c>
      <c r="E620" s="836" t="s">
        <v>3718</v>
      </c>
      <c r="F620" s="852" t="s">
        <v>3719</v>
      </c>
      <c r="G620" s="836" t="s">
        <v>4141</v>
      </c>
      <c r="H620" s="836" t="s">
        <v>4142</v>
      </c>
      <c r="I620" s="853">
        <v>10.159999847412109</v>
      </c>
      <c r="J620" s="853">
        <v>50</v>
      </c>
      <c r="K620" s="854">
        <v>508.20001220703125</v>
      </c>
    </row>
    <row r="621" spans="1:11" ht="14.45" customHeight="1" x14ac:dyDescent="0.2">
      <c r="A621" s="832" t="s">
        <v>585</v>
      </c>
      <c r="B621" s="833" t="s">
        <v>586</v>
      </c>
      <c r="C621" s="836" t="s">
        <v>608</v>
      </c>
      <c r="D621" s="852" t="s">
        <v>609</v>
      </c>
      <c r="E621" s="836" t="s">
        <v>3718</v>
      </c>
      <c r="F621" s="852" t="s">
        <v>3719</v>
      </c>
      <c r="G621" s="836" t="s">
        <v>4143</v>
      </c>
      <c r="H621" s="836" t="s">
        <v>4144</v>
      </c>
      <c r="I621" s="853">
        <v>15.729999542236328</v>
      </c>
      <c r="J621" s="853">
        <v>50</v>
      </c>
      <c r="K621" s="854">
        <v>786.5</v>
      </c>
    </row>
    <row r="622" spans="1:11" ht="14.45" customHeight="1" x14ac:dyDescent="0.2">
      <c r="A622" s="832" t="s">
        <v>585</v>
      </c>
      <c r="B622" s="833" t="s">
        <v>586</v>
      </c>
      <c r="C622" s="836" t="s">
        <v>608</v>
      </c>
      <c r="D622" s="852" t="s">
        <v>609</v>
      </c>
      <c r="E622" s="836" t="s">
        <v>3718</v>
      </c>
      <c r="F622" s="852" t="s">
        <v>3719</v>
      </c>
      <c r="G622" s="836" t="s">
        <v>4145</v>
      </c>
      <c r="H622" s="836" t="s">
        <v>4146</v>
      </c>
      <c r="I622" s="853">
        <v>10.159999847412109</v>
      </c>
      <c r="J622" s="853">
        <v>50</v>
      </c>
      <c r="K622" s="854">
        <v>508.20001220703125</v>
      </c>
    </row>
    <row r="623" spans="1:11" ht="14.45" customHeight="1" x14ac:dyDescent="0.2">
      <c r="A623" s="832" t="s">
        <v>585</v>
      </c>
      <c r="B623" s="833" t="s">
        <v>586</v>
      </c>
      <c r="C623" s="836" t="s">
        <v>608</v>
      </c>
      <c r="D623" s="852" t="s">
        <v>609</v>
      </c>
      <c r="E623" s="836" t="s">
        <v>3718</v>
      </c>
      <c r="F623" s="852" t="s">
        <v>3719</v>
      </c>
      <c r="G623" s="836" t="s">
        <v>3724</v>
      </c>
      <c r="H623" s="836" t="s">
        <v>3725</v>
      </c>
      <c r="I623" s="853">
        <v>0.62999999523162842</v>
      </c>
      <c r="J623" s="853">
        <v>3000</v>
      </c>
      <c r="K623" s="854">
        <v>1890</v>
      </c>
    </row>
    <row r="624" spans="1:11" ht="14.45" customHeight="1" x14ac:dyDescent="0.2">
      <c r="A624" s="832" t="s">
        <v>585</v>
      </c>
      <c r="B624" s="833" t="s">
        <v>586</v>
      </c>
      <c r="C624" s="836" t="s">
        <v>608</v>
      </c>
      <c r="D624" s="852" t="s">
        <v>609</v>
      </c>
      <c r="E624" s="836" t="s">
        <v>3718</v>
      </c>
      <c r="F624" s="852" t="s">
        <v>3719</v>
      </c>
      <c r="G624" s="836" t="s">
        <v>3726</v>
      </c>
      <c r="H624" s="836" t="s">
        <v>3727</v>
      </c>
      <c r="I624" s="853">
        <v>0.625</v>
      </c>
      <c r="J624" s="853">
        <v>15000</v>
      </c>
      <c r="K624" s="854">
        <v>9400</v>
      </c>
    </row>
    <row r="625" spans="1:11" ht="14.45" customHeight="1" x14ac:dyDescent="0.2">
      <c r="A625" s="832" t="s">
        <v>585</v>
      </c>
      <c r="B625" s="833" t="s">
        <v>586</v>
      </c>
      <c r="C625" s="836" t="s">
        <v>608</v>
      </c>
      <c r="D625" s="852" t="s">
        <v>609</v>
      </c>
      <c r="E625" s="836" t="s">
        <v>3718</v>
      </c>
      <c r="F625" s="852" t="s">
        <v>3719</v>
      </c>
      <c r="G625" s="836" t="s">
        <v>3730</v>
      </c>
      <c r="H625" s="836" t="s">
        <v>3781</v>
      </c>
      <c r="I625" s="853">
        <v>0.62999999523162842</v>
      </c>
      <c r="J625" s="853">
        <v>4000</v>
      </c>
      <c r="K625" s="854">
        <v>2520</v>
      </c>
    </row>
    <row r="626" spans="1:11" ht="14.45" customHeight="1" x14ac:dyDescent="0.2">
      <c r="A626" s="832" t="s">
        <v>585</v>
      </c>
      <c r="B626" s="833" t="s">
        <v>586</v>
      </c>
      <c r="C626" s="836" t="s">
        <v>608</v>
      </c>
      <c r="D626" s="852" t="s">
        <v>609</v>
      </c>
      <c r="E626" s="836" t="s">
        <v>3718</v>
      </c>
      <c r="F626" s="852" t="s">
        <v>3719</v>
      </c>
      <c r="G626" s="836" t="s">
        <v>4147</v>
      </c>
      <c r="H626" s="836" t="s">
        <v>4148</v>
      </c>
      <c r="I626" s="853">
        <v>0.62999999523162842</v>
      </c>
      <c r="J626" s="853">
        <v>1870</v>
      </c>
      <c r="K626" s="854">
        <v>1178.0999755859375</v>
      </c>
    </row>
    <row r="627" spans="1:11" ht="14.45" customHeight="1" x14ac:dyDescent="0.2">
      <c r="A627" s="832" t="s">
        <v>585</v>
      </c>
      <c r="B627" s="833" t="s">
        <v>586</v>
      </c>
      <c r="C627" s="836" t="s">
        <v>608</v>
      </c>
      <c r="D627" s="852" t="s">
        <v>609</v>
      </c>
      <c r="E627" s="836" t="s">
        <v>3718</v>
      </c>
      <c r="F627" s="852" t="s">
        <v>3719</v>
      </c>
      <c r="G627" s="836" t="s">
        <v>3724</v>
      </c>
      <c r="H627" s="836" t="s">
        <v>3728</v>
      </c>
      <c r="I627" s="853">
        <v>0.62833333015441895</v>
      </c>
      <c r="J627" s="853">
        <v>18000</v>
      </c>
      <c r="K627" s="854">
        <v>11310</v>
      </c>
    </row>
    <row r="628" spans="1:11" ht="14.45" customHeight="1" x14ac:dyDescent="0.2">
      <c r="A628" s="832" t="s">
        <v>585</v>
      </c>
      <c r="B628" s="833" t="s">
        <v>586</v>
      </c>
      <c r="C628" s="836" t="s">
        <v>608</v>
      </c>
      <c r="D628" s="852" t="s">
        <v>609</v>
      </c>
      <c r="E628" s="836" t="s">
        <v>3718</v>
      </c>
      <c r="F628" s="852" t="s">
        <v>3719</v>
      </c>
      <c r="G628" s="836" t="s">
        <v>3726</v>
      </c>
      <c r="H628" s="836" t="s">
        <v>3729</v>
      </c>
      <c r="I628" s="853">
        <v>0.62999999523162842</v>
      </c>
      <c r="J628" s="853">
        <v>58000</v>
      </c>
      <c r="K628" s="854">
        <v>36540</v>
      </c>
    </row>
    <row r="629" spans="1:11" ht="14.45" customHeight="1" x14ac:dyDescent="0.2">
      <c r="A629" s="832" t="s">
        <v>585</v>
      </c>
      <c r="B629" s="833" t="s">
        <v>586</v>
      </c>
      <c r="C629" s="836" t="s">
        <v>608</v>
      </c>
      <c r="D629" s="852" t="s">
        <v>609</v>
      </c>
      <c r="E629" s="836" t="s">
        <v>3718</v>
      </c>
      <c r="F629" s="852" t="s">
        <v>3719</v>
      </c>
      <c r="G629" s="836" t="s">
        <v>3730</v>
      </c>
      <c r="H629" s="836" t="s">
        <v>3731</v>
      </c>
      <c r="I629" s="853">
        <v>0.62833333015441895</v>
      </c>
      <c r="J629" s="853">
        <v>20000</v>
      </c>
      <c r="K629" s="854">
        <v>12570</v>
      </c>
    </row>
    <row r="630" spans="1:11" ht="14.45" customHeight="1" x14ac:dyDescent="0.2">
      <c r="A630" s="832" t="s">
        <v>585</v>
      </c>
      <c r="B630" s="833" t="s">
        <v>586</v>
      </c>
      <c r="C630" s="836" t="s">
        <v>608</v>
      </c>
      <c r="D630" s="852" t="s">
        <v>609</v>
      </c>
      <c r="E630" s="836" t="s">
        <v>3718</v>
      </c>
      <c r="F630" s="852" t="s">
        <v>3719</v>
      </c>
      <c r="G630" s="836" t="s">
        <v>4147</v>
      </c>
      <c r="H630" s="836" t="s">
        <v>4149</v>
      </c>
      <c r="I630" s="853">
        <v>0.62999999523162842</v>
      </c>
      <c r="J630" s="853">
        <v>3910</v>
      </c>
      <c r="K630" s="854">
        <v>2463.2999877929688</v>
      </c>
    </row>
    <row r="631" spans="1:11" ht="14.45" customHeight="1" x14ac:dyDescent="0.2">
      <c r="A631" s="832" t="s">
        <v>585</v>
      </c>
      <c r="B631" s="833" t="s">
        <v>586</v>
      </c>
      <c r="C631" s="836" t="s">
        <v>608</v>
      </c>
      <c r="D631" s="852" t="s">
        <v>609</v>
      </c>
      <c r="E631" s="836" t="s">
        <v>3732</v>
      </c>
      <c r="F631" s="852" t="s">
        <v>3733</v>
      </c>
      <c r="G631" s="836" t="s">
        <v>4150</v>
      </c>
      <c r="H631" s="836" t="s">
        <v>4151</v>
      </c>
      <c r="I631" s="853">
        <v>350.260009765625</v>
      </c>
      <c r="J631" s="853">
        <v>20</v>
      </c>
      <c r="K631" s="854">
        <v>7005.14990234375</v>
      </c>
    </row>
    <row r="632" spans="1:11" ht="14.45" customHeight="1" x14ac:dyDescent="0.2">
      <c r="A632" s="832" t="s">
        <v>585</v>
      </c>
      <c r="B632" s="833" t="s">
        <v>586</v>
      </c>
      <c r="C632" s="836" t="s">
        <v>608</v>
      </c>
      <c r="D632" s="852" t="s">
        <v>609</v>
      </c>
      <c r="E632" s="836" t="s">
        <v>3732</v>
      </c>
      <c r="F632" s="852" t="s">
        <v>3733</v>
      </c>
      <c r="G632" s="836" t="s">
        <v>4152</v>
      </c>
      <c r="H632" s="836" t="s">
        <v>4153</v>
      </c>
      <c r="I632" s="853">
        <v>319.91000366210938</v>
      </c>
      <c r="J632" s="853">
        <v>20</v>
      </c>
      <c r="K632" s="854">
        <v>6398.27978515625</v>
      </c>
    </row>
    <row r="633" spans="1:11" ht="14.45" customHeight="1" x14ac:dyDescent="0.2">
      <c r="A633" s="832" t="s">
        <v>585</v>
      </c>
      <c r="B633" s="833" t="s">
        <v>586</v>
      </c>
      <c r="C633" s="836" t="s">
        <v>608</v>
      </c>
      <c r="D633" s="852" t="s">
        <v>609</v>
      </c>
      <c r="E633" s="836" t="s">
        <v>3732</v>
      </c>
      <c r="F633" s="852" t="s">
        <v>3733</v>
      </c>
      <c r="G633" s="836" t="s">
        <v>4154</v>
      </c>
      <c r="H633" s="836" t="s">
        <v>4155</v>
      </c>
      <c r="I633" s="853">
        <v>110.54000091552734</v>
      </c>
      <c r="J633" s="853">
        <v>25</v>
      </c>
      <c r="K633" s="854">
        <v>2763.5</v>
      </c>
    </row>
    <row r="634" spans="1:11" ht="14.45" customHeight="1" x14ac:dyDescent="0.2">
      <c r="A634" s="832" t="s">
        <v>585</v>
      </c>
      <c r="B634" s="833" t="s">
        <v>586</v>
      </c>
      <c r="C634" s="836" t="s">
        <v>608</v>
      </c>
      <c r="D634" s="852" t="s">
        <v>609</v>
      </c>
      <c r="E634" s="836" t="s">
        <v>3732</v>
      </c>
      <c r="F634" s="852" t="s">
        <v>3733</v>
      </c>
      <c r="G634" s="836" t="s">
        <v>4152</v>
      </c>
      <c r="H634" s="836" t="s">
        <v>4156</v>
      </c>
      <c r="I634" s="853">
        <v>319.91000366210938</v>
      </c>
      <c r="J634" s="853">
        <v>20</v>
      </c>
      <c r="K634" s="854">
        <v>6398.240234375</v>
      </c>
    </row>
    <row r="635" spans="1:11" ht="14.45" customHeight="1" x14ac:dyDescent="0.2">
      <c r="A635" s="832" t="s">
        <v>585</v>
      </c>
      <c r="B635" s="833" t="s">
        <v>586</v>
      </c>
      <c r="C635" s="836" t="s">
        <v>608</v>
      </c>
      <c r="D635" s="852" t="s">
        <v>609</v>
      </c>
      <c r="E635" s="836" t="s">
        <v>3732</v>
      </c>
      <c r="F635" s="852" t="s">
        <v>3733</v>
      </c>
      <c r="G635" s="836" t="s">
        <v>4157</v>
      </c>
      <c r="H635" s="836" t="s">
        <v>4158</v>
      </c>
      <c r="I635" s="853">
        <v>2502.820068359375</v>
      </c>
      <c r="J635" s="853">
        <v>5</v>
      </c>
      <c r="K635" s="854">
        <v>12514.1201171875</v>
      </c>
    </row>
    <row r="636" spans="1:11" ht="14.45" customHeight="1" x14ac:dyDescent="0.2">
      <c r="A636" s="832" t="s">
        <v>585</v>
      </c>
      <c r="B636" s="833" t="s">
        <v>586</v>
      </c>
      <c r="C636" s="836" t="s">
        <v>608</v>
      </c>
      <c r="D636" s="852" t="s">
        <v>609</v>
      </c>
      <c r="E636" s="836" t="s">
        <v>3732</v>
      </c>
      <c r="F636" s="852" t="s">
        <v>3733</v>
      </c>
      <c r="G636" s="836" t="s">
        <v>4159</v>
      </c>
      <c r="H636" s="836" t="s">
        <v>4160</v>
      </c>
      <c r="I636" s="853">
        <v>414.54998779296875</v>
      </c>
      <c r="J636" s="853">
        <v>5</v>
      </c>
      <c r="K636" s="854">
        <v>2072.72998046875</v>
      </c>
    </row>
    <row r="637" spans="1:11" ht="14.45" customHeight="1" x14ac:dyDescent="0.2">
      <c r="A637" s="832" t="s">
        <v>585</v>
      </c>
      <c r="B637" s="833" t="s">
        <v>586</v>
      </c>
      <c r="C637" s="836" t="s">
        <v>608</v>
      </c>
      <c r="D637" s="852" t="s">
        <v>609</v>
      </c>
      <c r="E637" s="836" t="s">
        <v>3732</v>
      </c>
      <c r="F637" s="852" t="s">
        <v>3733</v>
      </c>
      <c r="G637" s="836" t="s">
        <v>4159</v>
      </c>
      <c r="H637" s="836" t="s">
        <v>4161</v>
      </c>
      <c r="I637" s="853">
        <v>414.54000854492188</v>
      </c>
      <c r="J637" s="853">
        <v>5</v>
      </c>
      <c r="K637" s="854">
        <v>2072.68994140625</v>
      </c>
    </row>
    <row r="638" spans="1:11" ht="14.45" customHeight="1" x14ac:dyDescent="0.2">
      <c r="A638" s="832" t="s">
        <v>585</v>
      </c>
      <c r="B638" s="833" t="s">
        <v>586</v>
      </c>
      <c r="C638" s="836" t="s">
        <v>608</v>
      </c>
      <c r="D638" s="852" t="s">
        <v>609</v>
      </c>
      <c r="E638" s="836" t="s">
        <v>3732</v>
      </c>
      <c r="F638" s="852" t="s">
        <v>3733</v>
      </c>
      <c r="G638" s="836" t="s">
        <v>4162</v>
      </c>
      <c r="H638" s="836" t="s">
        <v>4163</v>
      </c>
      <c r="I638" s="853">
        <v>1328.800048828125</v>
      </c>
      <c r="J638" s="853">
        <v>15</v>
      </c>
      <c r="K638" s="854">
        <v>19931.96044921875</v>
      </c>
    </row>
    <row r="639" spans="1:11" ht="14.45" customHeight="1" x14ac:dyDescent="0.2">
      <c r="A639" s="832" t="s">
        <v>585</v>
      </c>
      <c r="B639" s="833" t="s">
        <v>586</v>
      </c>
      <c r="C639" s="836" t="s">
        <v>608</v>
      </c>
      <c r="D639" s="852" t="s">
        <v>609</v>
      </c>
      <c r="E639" s="836" t="s">
        <v>3732</v>
      </c>
      <c r="F639" s="852" t="s">
        <v>3733</v>
      </c>
      <c r="G639" s="836" t="s">
        <v>4164</v>
      </c>
      <c r="H639" s="836" t="s">
        <v>4165</v>
      </c>
      <c r="I639" s="853">
        <v>1849.9100341796875</v>
      </c>
      <c r="J639" s="853">
        <v>5</v>
      </c>
      <c r="K639" s="854">
        <v>9249.5400390625</v>
      </c>
    </row>
    <row r="640" spans="1:11" ht="14.45" customHeight="1" x14ac:dyDescent="0.2">
      <c r="A640" s="832" t="s">
        <v>585</v>
      </c>
      <c r="B640" s="833" t="s">
        <v>586</v>
      </c>
      <c r="C640" s="836" t="s">
        <v>608</v>
      </c>
      <c r="D640" s="852" t="s">
        <v>609</v>
      </c>
      <c r="E640" s="836" t="s">
        <v>3732</v>
      </c>
      <c r="F640" s="852" t="s">
        <v>3733</v>
      </c>
      <c r="G640" s="836" t="s">
        <v>4164</v>
      </c>
      <c r="H640" s="836" t="s">
        <v>4166</v>
      </c>
      <c r="I640" s="853">
        <v>1849.9100341796875</v>
      </c>
      <c r="J640" s="853">
        <v>10</v>
      </c>
      <c r="K640" s="854">
        <v>18499.080078125</v>
      </c>
    </row>
    <row r="641" spans="1:11" ht="14.45" customHeight="1" x14ac:dyDescent="0.2">
      <c r="A641" s="832" t="s">
        <v>585</v>
      </c>
      <c r="B641" s="833" t="s">
        <v>586</v>
      </c>
      <c r="C641" s="836" t="s">
        <v>608</v>
      </c>
      <c r="D641" s="852" t="s">
        <v>609</v>
      </c>
      <c r="E641" s="836" t="s">
        <v>3732</v>
      </c>
      <c r="F641" s="852" t="s">
        <v>3733</v>
      </c>
      <c r="G641" s="836" t="s">
        <v>4167</v>
      </c>
      <c r="H641" s="836" t="s">
        <v>4168</v>
      </c>
      <c r="I641" s="853">
        <v>2487.280029296875</v>
      </c>
      <c r="J641" s="853">
        <v>5</v>
      </c>
      <c r="K641" s="854">
        <v>12436.3798828125</v>
      </c>
    </row>
    <row r="642" spans="1:11" ht="14.45" customHeight="1" x14ac:dyDescent="0.2">
      <c r="A642" s="832" t="s">
        <v>585</v>
      </c>
      <c r="B642" s="833" t="s">
        <v>586</v>
      </c>
      <c r="C642" s="836" t="s">
        <v>608</v>
      </c>
      <c r="D642" s="852" t="s">
        <v>609</v>
      </c>
      <c r="E642" s="836" t="s">
        <v>3732</v>
      </c>
      <c r="F642" s="852" t="s">
        <v>3733</v>
      </c>
      <c r="G642" s="836" t="s">
        <v>4169</v>
      </c>
      <c r="H642" s="836" t="s">
        <v>4170</v>
      </c>
      <c r="I642" s="853">
        <v>5057.7998046875</v>
      </c>
      <c r="J642" s="853">
        <v>5</v>
      </c>
      <c r="K642" s="854">
        <v>25288.9990234375</v>
      </c>
    </row>
    <row r="643" spans="1:11" ht="14.45" customHeight="1" x14ac:dyDescent="0.2">
      <c r="A643" s="832" t="s">
        <v>585</v>
      </c>
      <c r="B643" s="833" t="s">
        <v>586</v>
      </c>
      <c r="C643" s="836" t="s">
        <v>608</v>
      </c>
      <c r="D643" s="852" t="s">
        <v>609</v>
      </c>
      <c r="E643" s="836" t="s">
        <v>3732</v>
      </c>
      <c r="F643" s="852" t="s">
        <v>3733</v>
      </c>
      <c r="G643" s="836" t="s">
        <v>4171</v>
      </c>
      <c r="H643" s="836" t="s">
        <v>4172</v>
      </c>
      <c r="I643" s="853">
        <v>4605.259765625</v>
      </c>
      <c r="J643" s="853">
        <v>3</v>
      </c>
      <c r="K643" s="854">
        <v>13815.779296875</v>
      </c>
    </row>
    <row r="644" spans="1:11" ht="14.45" customHeight="1" x14ac:dyDescent="0.2">
      <c r="A644" s="832" t="s">
        <v>585</v>
      </c>
      <c r="B644" s="833" t="s">
        <v>586</v>
      </c>
      <c r="C644" s="836" t="s">
        <v>608</v>
      </c>
      <c r="D644" s="852" t="s">
        <v>609</v>
      </c>
      <c r="E644" s="836" t="s">
        <v>3736</v>
      </c>
      <c r="F644" s="852" t="s">
        <v>3737</v>
      </c>
      <c r="G644" s="836" t="s">
        <v>3738</v>
      </c>
      <c r="H644" s="836" t="s">
        <v>3739</v>
      </c>
      <c r="I644" s="853">
        <v>14.47374963760376</v>
      </c>
      <c r="J644" s="853">
        <v>510</v>
      </c>
      <c r="K644" s="854">
        <v>7343.3999328613281</v>
      </c>
    </row>
    <row r="645" spans="1:11" ht="14.45" customHeight="1" x14ac:dyDescent="0.2">
      <c r="A645" s="832" t="s">
        <v>585</v>
      </c>
      <c r="B645" s="833" t="s">
        <v>586</v>
      </c>
      <c r="C645" s="836" t="s">
        <v>608</v>
      </c>
      <c r="D645" s="852" t="s">
        <v>609</v>
      </c>
      <c r="E645" s="836" t="s">
        <v>3736</v>
      </c>
      <c r="F645" s="852" t="s">
        <v>3737</v>
      </c>
      <c r="G645" s="836" t="s">
        <v>3738</v>
      </c>
      <c r="H645" s="836" t="s">
        <v>3740</v>
      </c>
      <c r="I645" s="853">
        <v>18.329999446868896</v>
      </c>
      <c r="J645" s="853">
        <v>90</v>
      </c>
      <c r="K645" s="854">
        <v>1803.8999633789063</v>
      </c>
    </row>
    <row r="646" spans="1:11" ht="14.45" customHeight="1" x14ac:dyDescent="0.2">
      <c r="A646" s="832" t="s">
        <v>585</v>
      </c>
      <c r="B646" s="833" t="s">
        <v>586</v>
      </c>
      <c r="C646" s="836" t="s">
        <v>608</v>
      </c>
      <c r="D646" s="852" t="s">
        <v>609</v>
      </c>
      <c r="E646" s="836" t="s">
        <v>3736</v>
      </c>
      <c r="F646" s="852" t="s">
        <v>3737</v>
      </c>
      <c r="G646" s="836" t="s">
        <v>4173</v>
      </c>
      <c r="H646" s="836" t="s">
        <v>4174</v>
      </c>
      <c r="I646" s="853">
        <v>15.431428909301758</v>
      </c>
      <c r="J646" s="853">
        <v>550</v>
      </c>
      <c r="K646" s="854">
        <v>8479</v>
      </c>
    </row>
    <row r="647" spans="1:11" ht="14.45" customHeight="1" x14ac:dyDescent="0.2">
      <c r="A647" s="832" t="s">
        <v>585</v>
      </c>
      <c r="B647" s="833" t="s">
        <v>586</v>
      </c>
      <c r="C647" s="836" t="s">
        <v>608</v>
      </c>
      <c r="D647" s="852" t="s">
        <v>609</v>
      </c>
      <c r="E647" s="836" t="s">
        <v>3736</v>
      </c>
      <c r="F647" s="852" t="s">
        <v>3737</v>
      </c>
      <c r="G647" s="836" t="s">
        <v>4175</v>
      </c>
      <c r="H647" s="836" t="s">
        <v>4176</v>
      </c>
      <c r="I647" s="853">
        <v>25.940000534057617</v>
      </c>
      <c r="J647" s="853">
        <v>100</v>
      </c>
      <c r="K647" s="854">
        <v>2594.239990234375</v>
      </c>
    </row>
    <row r="648" spans="1:11" ht="14.45" customHeight="1" x14ac:dyDescent="0.2">
      <c r="A648" s="832" t="s">
        <v>585</v>
      </c>
      <c r="B648" s="833" t="s">
        <v>586</v>
      </c>
      <c r="C648" s="836" t="s">
        <v>608</v>
      </c>
      <c r="D648" s="852" t="s">
        <v>609</v>
      </c>
      <c r="E648" s="836" t="s">
        <v>3736</v>
      </c>
      <c r="F648" s="852" t="s">
        <v>3737</v>
      </c>
      <c r="G648" s="836" t="s">
        <v>3741</v>
      </c>
      <c r="H648" s="836" t="s">
        <v>4177</v>
      </c>
      <c r="I648" s="853">
        <v>41.770000457763672</v>
      </c>
      <c r="J648" s="853">
        <v>100</v>
      </c>
      <c r="K648" s="854">
        <v>4176.919921875</v>
      </c>
    </row>
    <row r="649" spans="1:11" ht="14.45" customHeight="1" x14ac:dyDescent="0.2">
      <c r="A649" s="832" t="s">
        <v>585</v>
      </c>
      <c r="B649" s="833" t="s">
        <v>586</v>
      </c>
      <c r="C649" s="836" t="s">
        <v>608</v>
      </c>
      <c r="D649" s="852" t="s">
        <v>609</v>
      </c>
      <c r="E649" s="836" t="s">
        <v>3736</v>
      </c>
      <c r="F649" s="852" t="s">
        <v>3737</v>
      </c>
      <c r="G649" s="836" t="s">
        <v>3741</v>
      </c>
      <c r="H649" s="836" t="s">
        <v>3742</v>
      </c>
      <c r="I649" s="853">
        <v>41.770000457763672</v>
      </c>
      <c r="J649" s="853">
        <v>300</v>
      </c>
      <c r="K649" s="854">
        <v>12530.7197265625</v>
      </c>
    </row>
    <row r="650" spans="1:11" ht="14.45" customHeight="1" x14ac:dyDescent="0.2">
      <c r="A650" s="832" t="s">
        <v>585</v>
      </c>
      <c r="B650" s="833" t="s">
        <v>586</v>
      </c>
      <c r="C650" s="836" t="s">
        <v>608</v>
      </c>
      <c r="D650" s="852" t="s">
        <v>609</v>
      </c>
      <c r="E650" s="836" t="s">
        <v>3736</v>
      </c>
      <c r="F650" s="852" t="s">
        <v>3737</v>
      </c>
      <c r="G650" s="836" t="s">
        <v>4178</v>
      </c>
      <c r="H650" s="836" t="s">
        <v>4179</v>
      </c>
      <c r="I650" s="853">
        <v>91.040000915527344</v>
      </c>
      <c r="J650" s="853">
        <v>20</v>
      </c>
      <c r="K650" s="854">
        <v>1820.81005859375</v>
      </c>
    </row>
    <row r="651" spans="1:11" ht="14.45" customHeight="1" x14ac:dyDescent="0.2">
      <c r="A651" s="832" t="s">
        <v>585</v>
      </c>
      <c r="B651" s="833" t="s">
        <v>586</v>
      </c>
      <c r="C651" s="836" t="s">
        <v>608</v>
      </c>
      <c r="D651" s="852" t="s">
        <v>609</v>
      </c>
      <c r="E651" s="836" t="s">
        <v>3736</v>
      </c>
      <c r="F651" s="852" t="s">
        <v>3737</v>
      </c>
      <c r="G651" s="836" t="s">
        <v>4180</v>
      </c>
      <c r="H651" s="836" t="s">
        <v>4181</v>
      </c>
      <c r="I651" s="853">
        <v>21.719999313354492</v>
      </c>
      <c r="J651" s="853">
        <v>30</v>
      </c>
      <c r="K651" s="854">
        <v>651.5999755859375</v>
      </c>
    </row>
    <row r="652" spans="1:11" ht="14.45" customHeight="1" x14ac:dyDescent="0.2">
      <c r="A652" s="832" t="s">
        <v>585</v>
      </c>
      <c r="B652" s="833" t="s">
        <v>586</v>
      </c>
      <c r="C652" s="836" t="s">
        <v>608</v>
      </c>
      <c r="D652" s="852" t="s">
        <v>609</v>
      </c>
      <c r="E652" s="836" t="s">
        <v>3736</v>
      </c>
      <c r="F652" s="852" t="s">
        <v>3737</v>
      </c>
      <c r="G652" s="836" t="s">
        <v>4182</v>
      </c>
      <c r="H652" s="836" t="s">
        <v>4183</v>
      </c>
      <c r="I652" s="853">
        <v>55.290000915527344</v>
      </c>
      <c r="J652" s="853">
        <v>80</v>
      </c>
      <c r="K652" s="854">
        <v>4423.1298828125</v>
      </c>
    </row>
    <row r="653" spans="1:11" ht="14.45" customHeight="1" x14ac:dyDescent="0.2">
      <c r="A653" s="832" t="s">
        <v>585</v>
      </c>
      <c r="B653" s="833" t="s">
        <v>586</v>
      </c>
      <c r="C653" s="836" t="s">
        <v>608</v>
      </c>
      <c r="D653" s="852" t="s">
        <v>609</v>
      </c>
      <c r="E653" s="836" t="s">
        <v>3736</v>
      </c>
      <c r="F653" s="852" t="s">
        <v>3737</v>
      </c>
      <c r="G653" s="836" t="s">
        <v>4184</v>
      </c>
      <c r="H653" s="836" t="s">
        <v>4185</v>
      </c>
      <c r="I653" s="853">
        <v>2395.800048828125</v>
      </c>
      <c r="J653" s="853">
        <v>3</v>
      </c>
      <c r="K653" s="854">
        <v>7187.39990234375</v>
      </c>
    </row>
    <row r="654" spans="1:11" ht="14.45" customHeight="1" x14ac:dyDescent="0.2">
      <c r="A654" s="832" t="s">
        <v>585</v>
      </c>
      <c r="B654" s="833" t="s">
        <v>586</v>
      </c>
      <c r="C654" s="836" t="s">
        <v>608</v>
      </c>
      <c r="D654" s="852" t="s">
        <v>609</v>
      </c>
      <c r="E654" s="836" t="s">
        <v>3736</v>
      </c>
      <c r="F654" s="852" t="s">
        <v>3737</v>
      </c>
      <c r="G654" s="836" t="s">
        <v>4182</v>
      </c>
      <c r="H654" s="836" t="s">
        <v>4186</v>
      </c>
      <c r="I654" s="853">
        <v>54.279998779296875</v>
      </c>
      <c r="J654" s="853">
        <v>420</v>
      </c>
      <c r="K654" s="854">
        <v>22797.870849609375</v>
      </c>
    </row>
    <row r="655" spans="1:11" ht="14.45" customHeight="1" x14ac:dyDescent="0.2">
      <c r="A655" s="832" t="s">
        <v>585</v>
      </c>
      <c r="B655" s="833" t="s">
        <v>586</v>
      </c>
      <c r="C655" s="836" t="s">
        <v>608</v>
      </c>
      <c r="D655" s="852" t="s">
        <v>609</v>
      </c>
      <c r="E655" s="836" t="s">
        <v>3736</v>
      </c>
      <c r="F655" s="852" t="s">
        <v>3737</v>
      </c>
      <c r="G655" s="836" t="s">
        <v>4184</v>
      </c>
      <c r="H655" s="836" t="s">
        <v>4187</v>
      </c>
      <c r="I655" s="853">
        <v>2395.8050537109375</v>
      </c>
      <c r="J655" s="853">
        <v>5</v>
      </c>
      <c r="K655" s="854">
        <v>11979.02001953125</v>
      </c>
    </row>
    <row r="656" spans="1:11" ht="14.45" customHeight="1" x14ac:dyDescent="0.2">
      <c r="A656" s="832" t="s">
        <v>585</v>
      </c>
      <c r="B656" s="833" t="s">
        <v>586</v>
      </c>
      <c r="C656" s="836" t="s">
        <v>608</v>
      </c>
      <c r="D656" s="852" t="s">
        <v>609</v>
      </c>
      <c r="E656" s="836" t="s">
        <v>3736</v>
      </c>
      <c r="F656" s="852" t="s">
        <v>3737</v>
      </c>
      <c r="G656" s="836" t="s">
        <v>3743</v>
      </c>
      <c r="H656" s="836" t="s">
        <v>3744</v>
      </c>
      <c r="I656" s="853">
        <v>273.45999145507813</v>
      </c>
      <c r="J656" s="853">
        <v>30</v>
      </c>
      <c r="K656" s="854">
        <v>8203.80029296875</v>
      </c>
    </row>
    <row r="657" spans="1:11" ht="14.45" customHeight="1" x14ac:dyDescent="0.2">
      <c r="A657" s="832" t="s">
        <v>585</v>
      </c>
      <c r="B657" s="833" t="s">
        <v>586</v>
      </c>
      <c r="C657" s="836" t="s">
        <v>608</v>
      </c>
      <c r="D657" s="852" t="s">
        <v>609</v>
      </c>
      <c r="E657" s="836" t="s">
        <v>3736</v>
      </c>
      <c r="F657" s="852" t="s">
        <v>3737</v>
      </c>
      <c r="G657" s="836" t="s">
        <v>3745</v>
      </c>
      <c r="H657" s="836" t="s">
        <v>3746</v>
      </c>
      <c r="I657" s="853">
        <v>695.75</v>
      </c>
      <c r="J657" s="853">
        <v>64</v>
      </c>
      <c r="K657" s="854">
        <v>44528</v>
      </c>
    </row>
    <row r="658" spans="1:11" ht="14.45" customHeight="1" x14ac:dyDescent="0.2">
      <c r="A658" s="832" t="s">
        <v>585</v>
      </c>
      <c r="B658" s="833" t="s">
        <v>586</v>
      </c>
      <c r="C658" s="836" t="s">
        <v>611</v>
      </c>
      <c r="D658" s="852" t="s">
        <v>612</v>
      </c>
      <c r="E658" s="836" t="s">
        <v>4188</v>
      </c>
      <c r="F658" s="852" t="s">
        <v>4189</v>
      </c>
      <c r="G658" s="836" t="s">
        <v>4190</v>
      </c>
      <c r="H658" s="836" t="s">
        <v>4191</v>
      </c>
      <c r="I658" s="853">
        <v>7830.740234375</v>
      </c>
      <c r="J658" s="853">
        <v>1</v>
      </c>
      <c r="K658" s="854">
        <v>7830.740234375</v>
      </c>
    </row>
    <row r="659" spans="1:11" ht="14.45" customHeight="1" x14ac:dyDescent="0.2">
      <c r="A659" s="832" t="s">
        <v>585</v>
      </c>
      <c r="B659" s="833" t="s">
        <v>586</v>
      </c>
      <c r="C659" s="836" t="s">
        <v>611</v>
      </c>
      <c r="D659" s="852" t="s">
        <v>612</v>
      </c>
      <c r="E659" s="836" t="s">
        <v>4188</v>
      </c>
      <c r="F659" s="852" t="s">
        <v>4189</v>
      </c>
      <c r="G659" s="836" t="s">
        <v>4192</v>
      </c>
      <c r="H659" s="836" t="s">
        <v>4193</v>
      </c>
      <c r="I659" s="853">
        <v>7223.509765625</v>
      </c>
      <c r="J659" s="853">
        <v>1</v>
      </c>
      <c r="K659" s="854">
        <v>7223.509765625</v>
      </c>
    </row>
    <row r="660" spans="1:11" ht="14.45" customHeight="1" x14ac:dyDescent="0.2">
      <c r="A660" s="832" t="s">
        <v>585</v>
      </c>
      <c r="B660" s="833" t="s">
        <v>586</v>
      </c>
      <c r="C660" s="836" t="s">
        <v>611</v>
      </c>
      <c r="D660" s="852" t="s">
        <v>612</v>
      </c>
      <c r="E660" s="836" t="s">
        <v>4188</v>
      </c>
      <c r="F660" s="852" t="s">
        <v>4189</v>
      </c>
      <c r="G660" s="836" t="s">
        <v>4194</v>
      </c>
      <c r="H660" s="836" t="s">
        <v>4195</v>
      </c>
      <c r="I660" s="853">
        <v>1229.0699462890625</v>
      </c>
      <c r="J660" s="853">
        <v>40</v>
      </c>
      <c r="K660" s="854">
        <v>49162.6015625</v>
      </c>
    </row>
    <row r="661" spans="1:11" ht="14.45" customHeight="1" x14ac:dyDescent="0.2">
      <c r="A661" s="832" t="s">
        <v>585</v>
      </c>
      <c r="B661" s="833" t="s">
        <v>586</v>
      </c>
      <c r="C661" s="836" t="s">
        <v>611</v>
      </c>
      <c r="D661" s="852" t="s">
        <v>612</v>
      </c>
      <c r="E661" s="836" t="s">
        <v>4188</v>
      </c>
      <c r="F661" s="852" t="s">
        <v>4189</v>
      </c>
      <c r="G661" s="836" t="s">
        <v>4190</v>
      </c>
      <c r="H661" s="836" t="s">
        <v>4196</v>
      </c>
      <c r="I661" s="853">
        <v>7830.715087890625</v>
      </c>
      <c r="J661" s="853">
        <v>3</v>
      </c>
      <c r="K661" s="854">
        <v>23492.16015625</v>
      </c>
    </row>
    <row r="662" spans="1:11" ht="14.45" customHeight="1" x14ac:dyDescent="0.2">
      <c r="A662" s="832" t="s">
        <v>585</v>
      </c>
      <c r="B662" s="833" t="s">
        <v>586</v>
      </c>
      <c r="C662" s="836" t="s">
        <v>611</v>
      </c>
      <c r="D662" s="852" t="s">
        <v>612</v>
      </c>
      <c r="E662" s="836" t="s">
        <v>4188</v>
      </c>
      <c r="F662" s="852" t="s">
        <v>4189</v>
      </c>
      <c r="G662" s="836" t="s">
        <v>4197</v>
      </c>
      <c r="H662" s="836" t="s">
        <v>4198</v>
      </c>
      <c r="I662" s="853">
        <v>11769.5048828125</v>
      </c>
      <c r="J662" s="853">
        <v>5</v>
      </c>
      <c r="K662" s="854">
        <v>58847.509765625</v>
      </c>
    </row>
    <row r="663" spans="1:11" ht="14.45" customHeight="1" x14ac:dyDescent="0.2">
      <c r="A663" s="832" t="s">
        <v>585</v>
      </c>
      <c r="B663" s="833" t="s">
        <v>586</v>
      </c>
      <c r="C663" s="836" t="s">
        <v>611</v>
      </c>
      <c r="D663" s="852" t="s">
        <v>612</v>
      </c>
      <c r="E663" s="836" t="s">
        <v>4188</v>
      </c>
      <c r="F663" s="852" t="s">
        <v>4189</v>
      </c>
      <c r="G663" s="836" t="s">
        <v>4192</v>
      </c>
      <c r="H663" s="836" t="s">
        <v>4199</v>
      </c>
      <c r="I663" s="853">
        <v>7223.509765625</v>
      </c>
      <c r="J663" s="853">
        <v>4</v>
      </c>
      <c r="K663" s="854">
        <v>28894.029296875</v>
      </c>
    </row>
    <row r="664" spans="1:11" ht="14.45" customHeight="1" x14ac:dyDescent="0.2">
      <c r="A664" s="832" t="s">
        <v>585</v>
      </c>
      <c r="B664" s="833" t="s">
        <v>586</v>
      </c>
      <c r="C664" s="836" t="s">
        <v>611</v>
      </c>
      <c r="D664" s="852" t="s">
        <v>612</v>
      </c>
      <c r="E664" s="836" t="s">
        <v>4188</v>
      </c>
      <c r="F664" s="852" t="s">
        <v>4189</v>
      </c>
      <c r="G664" s="836" t="s">
        <v>4200</v>
      </c>
      <c r="H664" s="836" t="s">
        <v>4201</v>
      </c>
      <c r="I664" s="853">
        <v>7830.740234375</v>
      </c>
      <c r="J664" s="853">
        <v>2</v>
      </c>
      <c r="K664" s="854">
        <v>15661.48046875</v>
      </c>
    </row>
    <row r="665" spans="1:11" ht="14.45" customHeight="1" x14ac:dyDescent="0.2">
      <c r="A665" s="832" t="s">
        <v>585</v>
      </c>
      <c r="B665" s="833" t="s">
        <v>586</v>
      </c>
      <c r="C665" s="836" t="s">
        <v>611</v>
      </c>
      <c r="D665" s="852" t="s">
        <v>612</v>
      </c>
      <c r="E665" s="836" t="s">
        <v>4188</v>
      </c>
      <c r="F665" s="852" t="s">
        <v>4189</v>
      </c>
      <c r="G665" s="836" t="s">
        <v>4202</v>
      </c>
      <c r="H665" s="836" t="s">
        <v>4203</v>
      </c>
      <c r="I665" s="853">
        <v>6861.89013671875</v>
      </c>
      <c r="J665" s="853">
        <v>2</v>
      </c>
      <c r="K665" s="854">
        <v>13723.7802734375</v>
      </c>
    </row>
    <row r="666" spans="1:11" ht="14.45" customHeight="1" x14ac:dyDescent="0.2">
      <c r="A666" s="832" t="s">
        <v>585</v>
      </c>
      <c r="B666" s="833" t="s">
        <v>586</v>
      </c>
      <c r="C666" s="836" t="s">
        <v>611</v>
      </c>
      <c r="D666" s="852" t="s">
        <v>612</v>
      </c>
      <c r="E666" s="836" t="s">
        <v>4188</v>
      </c>
      <c r="F666" s="852" t="s">
        <v>4189</v>
      </c>
      <c r="G666" s="836" t="s">
        <v>4194</v>
      </c>
      <c r="H666" s="836" t="s">
        <v>4204</v>
      </c>
      <c r="I666" s="853">
        <v>1229.0679687500001</v>
      </c>
      <c r="J666" s="853">
        <v>220</v>
      </c>
      <c r="K666" s="854">
        <v>270394.15625</v>
      </c>
    </row>
    <row r="667" spans="1:11" ht="14.45" customHeight="1" x14ac:dyDescent="0.2">
      <c r="A667" s="832" t="s">
        <v>585</v>
      </c>
      <c r="B667" s="833" t="s">
        <v>586</v>
      </c>
      <c r="C667" s="836" t="s">
        <v>611</v>
      </c>
      <c r="D667" s="852" t="s">
        <v>612</v>
      </c>
      <c r="E667" s="836" t="s">
        <v>4188</v>
      </c>
      <c r="F667" s="852" t="s">
        <v>4189</v>
      </c>
      <c r="G667" s="836" t="s">
        <v>4205</v>
      </c>
      <c r="H667" s="836" t="s">
        <v>4206</v>
      </c>
      <c r="I667" s="853">
        <v>710.46002197265625</v>
      </c>
      <c r="J667" s="853">
        <v>60</v>
      </c>
      <c r="K667" s="854">
        <v>42627.630859375</v>
      </c>
    </row>
    <row r="668" spans="1:11" ht="14.45" customHeight="1" x14ac:dyDescent="0.2">
      <c r="A668" s="832" t="s">
        <v>585</v>
      </c>
      <c r="B668" s="833" t="s">
        <v>586</v>
      </c>
      <c r="C668" s="836" t="s">
        <v>611</v>
      </c>
      <c r="D668" s="852" t="s">
        <v>612</v>
      </c>
      <c r="E668" s="836" t="s">
        <v>4188</v>
      </c>
      <c r="F668" s="852" t="s">
        <v>4189</v>
      </c>
      <c r="G668" s="836" t="s">
        <v>4207</v>
      </c>
      <c r="H668" s="836" t="s">
        <v>4208</v>
      </c>
      <c r="I668" s="853">
        <v>710.46002197265625</v>
      </c>
      <c r="J668" s="853">
        <v>12</v>
      </c>
      <c r="K668" s="854">
        <v>8525.5498046875</v>
      </c>
    </row>
    <row r="669" spans="1:11" ht="14.45" customHeight="1" x14ac:dyDescent="0.2">
      <c r="A669" s="832" t="s">
        <v>585</v>
      </c>
      <c r="B669" s="833" t="s">
        <v>586</v>
      </c>
      <c r="C669" s="836" t="s">
        <v>611</v>
      </c>
      <c r="D669" s="852" t="s">
        <v>612</v>
      </c>
      <c r="E669" s="836" t="s">
        <v>4188</v>
      </c>
      <c r="F669" s="852" t="s">
        <v>4189</v>
      </c>
      <c r="G669" s="836" t="s">
        <v>4205</v>
      </c>
      <c r="H669" s="836" t="s">
        <v>4209</v>
      </c>
      <c r="I669" s="853">
        <v>710.46002197265625</v>
      </c>
      <c r="J669" s="853">
        <v>144</v>
      </c>
      <c r="K669" s="854">
        <v>102306.361328125</v>
      </c>
    </row>
    <row r="670" spans="1:11" ht="14.45" customHeight="1" x14ac:dyDescent="0.2">
      <c r="A670" s="832" t="s">
        <v>585</v>
      </c>
      <c r="B670" s="833" t="s">
        <v>586</v>
      </c>
      <c r="C670" s="836" t="s">
        <v>611</v>
      </c>
      <c r="D670" s="852" t="s">
        <v>612</v>
      </c>
      <c r="E670" s="836" t="s">
        <v>4188</v>
      </c>
      <c r="F670" s="852" t="s">
        <v>4189</v>
      </c>
      <c r="G670" s="836" t="s">
        <v>4210</v>
      </c>
      <c r="H670" s="836" t="s">
        <v>4211</v>
      </c>
      <c r="I670" s="853">
        <v>34500</v>
      </c>
      <c r="J670" s="853">
        <v>1</v>
      </c>
      <c r="K670" s="854">
        <v>34500</v>
      </c>
    </row>
    <row r="671" spans="1:11" ht="14.45" customHeight="1" x14ac:dyDescent="0.2">
      <c r="A671" s="832" t="s">
        <v>585</v>
      </c>
      <c r="B671" s="833" t="s">
        <v>586</v>
      </c>
      <c r="C671" s="836" t="s">
        <v>611</v>
      </c>
      <c r="D671" s="852" t="s">
        <v>612</v>
      </c>
      <c r="E671" s="836" t="s">
        <v>4188</v>
      </c>
      <c r="F671" s="852" t="s">
        <v>4189</v>
      </c>
      <c r="G671" s="836" t="s">
        <v>4210</v>
      </c>
      <c r="H671" s="836" t="s">
        <v>4212</v>
      </c>
      <c r="I671" s="853">
        <v>34500</v>
      </c>
      <c r="J671" s="853">
        <v>1</v>
      </c>
      <c r="K671" s="854">
        <v>34500</v>
      </c>
    </row>
    <row r="672" spans="1:11" ht="14.45" customHeight="1" x14ac:dyDescent="0.2">
      <c r="A672" s="832" t="s">
        <v>585</v>
      </c>
      <c r="B672" s="833" t="s">
        <v>586</v>
      </c>
      <c r="C672" s="836" t="s">
        <v>611</v>
      </c>
      <c r="D672" s="852" t="s">
        <v>612</v>
      </c>
      <c r="E672" s="836" t="s">
        <v>4188</v>
      </c>
      <c r="F672" s="852" t="s">
        <v>4189</v>
      </c>
      <c r="G672" s="836" t="s">
        <v>4213</v>
      </c>
      <c r="H672" s="836" t="s">
        <v>4214</v>
      </c>
      <c r="I672" s="853">
        <v>34900</v>
      </c>
      <c r="J672" s="853">
        <v>1</v>
      </c>
      <c r="K672" s="854">
        <v>34900</v>
      </c>
    </row>
    <row r="673" spans="1:11" ht="14.45" customHeight="1" x14ac:dyDescent="0.2">
      <c r="A673" s="832" t="s">
        <v>585</v>
      </c>
      <c r="B673" s="833" t="s">
        <v>586</v>
      </c>
      <c r="C673" s="836" t="s">
        <v>611</v>
      </c>
      <c r="D673" s="852" t="s">
        <v>612</v>
      </c>
      <c r="E673" s="836" t="s">
        <v>4188</v>
      </c>
      <c r="F673" s="852" t="s">
        <v>4189</v>
      </c>
      <c r="G673" s="836" t="s">
        <v>4215</v>
      </c>
      <c r="H673" s="836" t="s">
        <v>4216</v>
      </c>
      <c r="I673" s="853">
        <v>34500</v>
      </c>
      <c r="J673" s="853">
        <v>2</v>
      </c>
      <c r="K673" s="854">
        <v>69000</v>
      </c>
    </row>
    <row r="674" spans="1:11" ht="14.45" customHeight="1" x14ac:dyDescent="0.2">
      <c r="A674" s="832" t="s">
        <v>585</v>
      </c>
      <c r="B674" s="833" t="s">
        <v>586</v>
      </c>
      <c r="C674" s="836" t="s">
        <v>611</v>
      </c>
      <c r="D674" s="852" t="s">
        <v>612</v>
      </c>
      <c r="E674" s="836" t="s">
        <v>4188</v>
      </c>
      <c r="F674" s="852" t="s">
        <v>4189</v>
      </c>
      <c r="G674" s="836" t="s">
        <v>4217</v>
      </c>
      <c r="H674" s="836" t="s">
        <v>4218</v>
      </c>
      <c r="I674" s="853">
        <v>34500</v>
      </c>
      <c r="J674" s="853">
        <v>2</v>
      </c>
      <c r="K674" s="854">
        <v>69000</v>
      </c>
    </row>
    <row r="675" spans="1:11" ht="14.45" customHeight="1" x14ac:dyDescent="0.2">
      <c r="A675" s="832" t="s">
        <v>585</v>
      </c>
      <c r="B675" s="833" t="s">
        <v>586</v>
      </c>
      <c r="C675" s="836" t="s">
        <v>611</v>
      </c>
      <c r="D675" s="852" t="s">
        <v>612</v>
      </c>
      <c r="E675" s="836" t="s">
        <v>4188</v>
      </c>
      <c r="F675" s="852" t="s">
        <v>4189</v>
      </c>
      <c r="G675" s="836" t="s">
        <v>4219</v>
      </c>
      <c r="H675" s="836" t="s">
        <v>4220</v>
      </c>
      <c r="I675" s="853">
        <v>34500</v>
      </c>
      <c r="J675" s="853">
        <v>2</v>
      </c>
      <c r="K675" s="854">
        <v>69000</v>
      </c>
    </row>
    <row r="676" spans="1:11" ht="14.45" customHeight="1" x14ac:dyDescent="0.2">
      <c r="A676" s="832" t="s">
        <v>585</v>
      </c>
      <c r="B676" s="833" t="s">
        <v>586</v>
      </c>
      <c r="C676" s="836" t="s">
        <v>611</v>
      </c>
      <c r="D676" s="852" t="s">
        <v>612</v>
      </c>
      <c r="E676" s="836" t="s">
        <v>4188</v>
      </c>
      <c r="F676" s="852" t="s">
        <v>4189</v>
      </c>
      <c r="G676" s="836" t="s">
        <v>4221</v>
      </c>
      <c r="H676" s="836" t="s">
        <v>4222</v>
      </c>
      <c r="I676" s="853">
        <v>33350</v>
      </c>
      <c r="J676" s="853">
        <v>1</v>
      </c>
      <c r="K676" s="854">
        <v>33350</v>
      </c>
    </row>
    <row r="677" spans="1:11" ht="14.45" customHeight="1" x14ac:dyDescent="0.2">
      <c r="A677" s="832" t="s">
        <v>585</v>
      </c>
      <c r="B677" s="833" t="s">
        <v>586</v>
      </c>
      <c r="C677" s="836" t="s">
        <v>611</v>
      </c>
      <c r="D677" s="852" t="s">
        <v>612</v>
      </c>
      <c r="E677" s="836" t="s">
        <v>4188</v>
      </c>
      <c r="F677" s="852" t="s">
        <v>4189</v>
      </c>
      <c r="G677" s="836" t="s">
        <v>4223</v>
      </c>
      <c r="H677" s="836" t="s">
        <v>4224</v>
      </c>
      <c r="I677" s="853">
        <v>33800</v>
      </c>
      <c r="J677" s="853">
        <v>1</v>
      </c>
      <c r="K677" s="854">
        <v>33800</v>
      </c>
    </row>
    <row r="678" spans="1:11" ht="14.45" customHeight="1" x14ac:dyDescent="0.2">
      <c r="A678" s="832" t="s">
        <v>585</v>
      </c>
      <c r="B678" s="833" t="s">
        <v>586</v>
      </c>
      <c r="C678" s="836" t="s">
        <v>611</v>
      </c>
      <c r="D678" s="852" t="s">
        <v>612</v>
      </c>
      <c r="E678" s="836" t="s">
        <v>4188</v>
      </c>
      <c r="F678" s="852" t="s">
        <v>4189</v>
      </c>
      <c r="G678" s="836" t="s">
        <v>4225</v>
      </c>
      <c r="H678" s="836" t="s">
        <v>4226</v>
      </c>
      <c r="I678" s="853">
        <v>33350</v>
      </c>
      <c r="J678" s="853">
        <v>2</v>
      </c>
      <c r="K678" s="854">
        <v>66700</v>
      </c>
    </row>
    <row r="679" spans="1:11" ht="14.45" customHeight="1" x14ac:dyDescent="0.2">
      <c r="A679" s="832" t="s">
        <v>585</v>
      </c>
      <c r="B679" s="833" t="s">
        <v>586</v>
      </c>
      <c r="C679" s="836" t="s">
        <v>611</v>
      </c>
      <c r="D679" s="852" t="s">
        <v>612</v>
      </c>
      <c r="E679" s="836" t="s">
        <v>4188</v>
      </c>
      <c r="F679" s="852" t="s">
        <v>4189</v>
      </c>
      <c r="G679" s="836" t="s">
        <v>4227</v>
      </c>
      <c r="H679" s="836" t="s">
        <v>4228</v>
      </c>
      <c r="I679" s="853">
        <v>15619.2998046875</v>
      </c>
      <c r="J679" s="853">
        <v>1</v>
      </c>
      <c r="K679" s="854">
        <v>15619.2998046875</v>
      </c>
    </row>
    <row r="680" spans="1:11" ht="14.45" customHeight="1" x14ac:dyDescent="0.2">
      <c r="A680" s="832" t="s">
        <v>585</v>
      </c>
      <c r="B680" s="833" t="s">
        <v>586</v>
      </c>
      <c r="C680" s="836" t="s">
        <v>611</v>
      </c>
      <c r="D680" s="852" t="s">
        <v>612</v>
      </c>
      <c r="E680" s="836" t="s">
        <v>4188</v>
      </c>
      <c r="F680" s="852" t="s">
        <v>4189</v>
      </c>
      <c r="G680" s="836" t="s">
        <v>4229</v>
      </c>
      <c r="H680" s="836" t="s">
        <v>4230</v>
      </c>
      <c r="I680" s="853">
        <v>15619.2998046875</v>
      </c>
      <c r="J680" s="853">
        <v>2</v>
      </c>
      <c r="K680" s="854">
        <v>31238.599609375</v>
      </c>
    </row>
    <row r="681" spans="1:11" ht="14.45" customHeight="1" x14ac:dyDescent="0.2">
      <c r="A681" s="832" t="s">
        <v>585</v>
      </c>
      <c r="B681" s="833" t="s">
        <v>586</v>
      </c>
      <c r="C681" s="836" t="s">
        <v>611</v>
      </c>
      <c r="D681" s="852" t="s">
        <v>612</v>
      </c>
      <c r="E681" s="836" t="s">
        <v>4188</v>
      </c>
      <c r="F681" s="852" t="s">
        <v>4189</v>
      </c>
      <c r="G681" s="836" t="s">
        <v>4231</v>
      </c>
      <c r="H681" s="836" t="s">
        <v>4232</v>
      </c>
      <c r="I681" s="853">
        <v>15801</v>
      </c>
      <c r="J681" s="853">
        <v>1</v>
      </c>
      <c r="K681" s="854">
        <v>15801</v>
      </c>
    </row>
    <row r="682" spans="1:11" ht="14.45" customHeight="1" x14ac:dyDescent="0.2">
      <c r="A682" s="832" t="s">
        <v>585</v>
      </c>
      <c r="B682" s="833" t="s">
        <v>586</v>
      </c>
      <c r="C682" s="836" t="s">
        <v>611</v>
      </c>
      <c r="D682" s="852" t="s">
        <v>612</v>
      </c>
      <c r="E682" s="836" t="s">
        <v>4188</v>
      </c>
      <c r="F682" s="852" t="s">
        <v>4189</v>
      </c>
      <c r="G682" s="836" t="s">
        <v>4233</v>
      </c>
      <c r="H682" s="836" t="s">
        <v>4234</v>
      </c>
      <c r="I682" s="853">
        <v>15620.2197265625</v>
      </c>
      <c r="J682" s="853">
        <v>2</v>
      </c>
      <c r="K682" s="854">
        <v>31240.439453125</v>
      </c>
    </row>
    <row r="683" spans="1:11" ht="14.45" customHeight="1" x14ac:dyDescent="0.2">
      <c r="A683" s="832" t="s">
        <v>585</v>
      </c>
      <c r="B683" s="833" t="s">
        <v>586</v>
      </c>
      <c r="C683" s="836" t="s">
        <v>611</v>
      </c>
      <c r="D683" s="852" t="s">
        <v>612</v>
      </c>
      <c r="E683" s="836" t="s">
        <v>4188</v>
      </c>
      <c r="F683" s="852" t="s">
        <v>4189</v>
      </c>
      <c r="G683" s="836" t="s">
        <v>4227</v>
      </c>
      <c r="H683" s="836" t="s">
        <v>4235</v>
      </c>
      <c r="I683" s="853">
        <v>13016.389811197916</v>
      </c>
      <c r="J683" s="853">
        <v>5</v>
      </c>
      <c r="K683" s="854">
        <v>78097.418867170811</v>
      </c>
    </row>
    <row r="684" spans="1:11" ht="14.45" customHeight="1" x14ac:dyDescent="0.2">
      <c r="A684" s="832" t="s">
        <v>585</v>
      </c>
      <c r="B684" s="833" t="s">
        <v>586</v>
      </c>
      <c r="C684" s="836" t="s">
        <v>611</v>
      </c>
      <c r="D684" s="852" t="s">
        <v>612</v>
      </c>
      <c r="E684" s="836" t="s">
        <v>4188</v>
      </c>
      <c r="F684" s="852" t="s">
        <v>4189</v>
      </c>
      <c r="G684" s="836" t="s">
        <v>4229</v>
      </c>
      <c r="H684" s="836" t="s">
        <v>4236</v>
      </c>
      <c r="I684" s="853">
        <v>15619.851757812499</v>
      </c>
      <c r="J684" s="853">
        <v>5</v>
      </c>
      <c r="K684" s="854">
        <v>78099.2587890625</v>
      </c>
    </row>
    <row r="685" spans="1:11" ht="14.45" customHeight="1" x14ac:dyDescent="0.2">
      <c r="A685" s="832" t="s">
        <v>585</v>
      </c>
      <c r="B685" s="833" t="s">
        <v>586</v>
      </c>
      <c r="C685" s="836" t="s">
        <v>611</v>
      </c>
      <c r="D685" s="852" t="s">
        <v>612</v>
      </c>
      <c r="E685" s="836" t="s">
        <v>4188</v>
      </c>
      <c r="F685" s="852" t="s">
        <v>4189</v>
      </c>
      <c r="G685" s="836" t="s">
        <v>4237</v>
      </c>
      <c r="H685" s="836" t="s">
        <v>4238</v>
      </c>
      <c r="I685" s="853">
        <v>15801</v>
      </c>
      <c r="J685" s="853">
        <v>7</v>
      </c>
      <c r="K685" s="854">
        <v>110607</v>
      </c>
    </row>
    <row r="686" spans="1:11" ht="14.45" customHeight="1" x14ac:dyDescent="0.2">
      <c r="A686" s="832" t="s">
        <v>585</v>
      </c>
      <c r="B686" s="833" t="s">
        <v>586</v>
      </c>
      <c r="C686" s="836" t="s">
        <v>611</v>
      </c>
      <c r="D686" s="852" t="s">
        <v>612</v>
      </c>
      <c r="E686" s="836" t="s">
        <v>4188</v>
      </c>
      <c r="F686" s="852" t="s">
        <v>4189</v>
      </c>
      <c r="G686" s="836" t="s">
        <v>4231</v>
      </c>
      <c r="H686" s="836" t="s">
        <v>4239</v>
      </c>
      <c r="I686" s="853">
        <v>15801</v>
      </c>
      <c r="J686" s="853">
        <v>4</v>
      </c>
      <c r="K686" s="854">
        <v>63204</v>
      </c>
    </row>
    <row r="687" spans="1:11" ht="14.45" customHeight="1" x14ac:dyDescent="0.2">
      <c r="A687" s="832" t="s">
        <v>585</v>
      </c>
      <c r="B687" s="833" t="s">
        <v>586</v>
      </c>
      <c r="C687" s="836" t="s">
        <v>611</v>
      </c>
      <c r="D687" s="852" t="s">
        <v>612</v>
      </c>
      <c r="E687" s="836" t="s">
        <v>4188</v>
      </c>
      <c r="F687" s="852" t="s">
        <v>4189</v>
      </c>
      <c r="G687" s="836" t="s">
        <v>4240</v>
      </c>
      <c r="H687" s="836" t="s">
        <v>4241</v>
      </c>
      <c r="I687" s="853">
        <v>15801</v>
      </c>
      <c r="J687" s="853">
        <v>1</v>
      </c>
      <c r="K687" s="854">
        <v>15801</v>
      </c>
    </row>
    <row r="688" spans="1:11" ht="14.45" customHeight="1" x14ac:dyDescent="0.2">
      <c r="A688" s="832" t="s">
        <v>585</v>
      </c>
      <c r="B688" s="833" t="s">
        <v>586</v>
      </c>
      <c r="C688" s="836" t="s">
        <v>611</v>
      </c>
      <c r="D688" s="852" t="s">
        <v>612</v>
      </c>
      <c r="E688" s="836" t="s">
        <v>4188</v>
      </c>
      <c r="F688" s="852" t="s">
        <v>4189</v>
      </c>
      <c r="G688" s="836" t="s">
        <v>4242</v>
      </c>
      <c r="H688" s="836" t="s">
        <v>4243</v>
      </c>
      <c r="I688" s="853">
        <v>959.0999755859375</v>
      </c>
      <c r="J688" s="853">
        <v>7</v>
      </c>
      <c r="K688" s="854">
        <v>6713.7001953125</v>
      </c>
    </row>
    <row r="689" spans="1:11" ht="14.45" customHeight="1" x14ac:dyDescent="0.2">
      <c r="A689" s="832" t="s">
        <v>585</v>
      </c>
      <c r="B689" s="833" t="s">
        <v>586</v>
      </c>
      <c r="C689" s="836" t="s">
        <v>611</v>
      </c>
      <c r="D689" s="852" t="s">
        <v>612</v>
      </c>
      <c r="E689" s="836" t="s">
        <v>4188</v>
      </c>
      <c r="F689" s="852" t="s">
        <v>4189</v>
      </c>
      <c r="G689" s="836" t="s">
        <v>4244</v>
      </c>
      <c r="H689" s="836" t="s">
        <v>4245</v>
      </c>
      <c r="I689" s="853">
        <v>959.0999755859375</v>
      </c>
      <c r="J689" s="853">
        <v>10</v>
      </c>
      <c r="K689" s="854">
        <v>9591</v>
      </c>
    </row>
    <row r="690" spans="1:11" ht="14.45" customHeight="1" x14ac:dyDescent="0.2">
      <c r="A690" s="832" t="s">
        <v>585</v>
      </c>
      <c r="B690" s="833" t="s">
        <v>586</v>
      </c>
      <c r="C690" s="836" t="s">
        <v>611</v>
      </c>
      <c r="D690" s="852" t="s">
        <v>612</v>
      </c>
      <c r="E690" s="836" t="s">
        <v>4188</v>
      </c>
      <c r="F690" s="852" t="s">
        <v>4189</v>
      </c>
      <c r="G690" s="836" t="s">
        <v>4246</v>
      </c>
      <c r="H690" s="836" t="s">
        <v>4247</v>
      </c>
      <c r="I690" s="853">
        <v>44040</v>
      </c>
      <c r="J690" s="853">
        <v>1</v>
      </c>
      <c r="K690" s="854">
        <v>44040</v>
      </c>
    </row>
    <row r="691" spans="1:11" ht="14.45" customHeight="1" x14ac:dyDescent="0.2">
      <c r="A691" s="832" t="s">
        <v>585</v>
      </c>
      <c r="B691" s="833" t="s">
        <v>586</v>
      </c>
      <c r="C691" s="836" t="s">
        <v>611</v>
      </c>
      <c r="D691" s="852" t="s">
        <v>612</v>
      </c>
      <c r="E691" s="836" t="s">
        <v>4188</v>
      </c>
      <c r="F691" s="852" t="s">
        <v>4189</v>
      </c>
      <c r="G691" s="836" t="s">
        <v>4248</v>
      </c>
      <c r="H691" s="836" t="s">
        <v>4249</v>
      </c>
      <c r="I691" s="853">
        <v>959.0999755859375</v>
      </c>
      <c r="J691" s="853">
        <v>2</v>
      </c>
      <c r="K691" s="854">
        <v>1918.199951171875</v>
      </c>
    </row>
    <row r="692" spans="1:11" ht="14.45" customHeight="1" x14ac:dyDescent="0.2">
      <c r="A692" s="832" t="s">
        <v>585</v>
      </c>
      <c r="B692" s="833" t="s">
        <v>586</v>
      </c>
      <c r="C692" s="836" t="s">
        <v>611</v>
      </c>
      <c r="D692" s="852" t="s">
        <v>612</v>
      </c>
      <c r="E692" s="836" t="s">
        <v>4188</v>
      </c>
      <c r="F692" s="852" t="s">
        <v>4189</v>
      </c>
      <c r="G692" s="836" t="s">
        <v>4250</v>
      </c>
      <c r="H692" s="836" t="s">
        <v>4251</v>
      </c>
      <c r="I692" s="853">
        <v>959.0999755859375</v>
      </c>
      <c r="J692" s="853">
        <v>31</v>
      </c>
      <c r="K692" s="854">
        <v>29732.1005859375</v>
      </c>
    </row>
    <row r="693" spans="1:11" ht="14.45" customHeight="1" x14ac:dyDescent="0.2">
      <c r="A693" s="832" t="s">
        <v>585</v>
      </c>
      <c r="B693" s="833" t="s">
        <v>586</v>
      </c>
      <c r="C693" s="836" t="s">
        <v>611</v>
      </c>
      <c r="D693" s="852" t="s">
        <v>612</v>
      </c>
      <c r="E693" s="836" t="s">
        <v>4188</v>
      </c>
      <c r="F693" s="852" t="s">
        <v>4189</v>
      </c>
      <c r="G693" s="836" t="s">
        <v>4252</v>
      </c>
      <c r="H693" s="836" t="s">
        <v>4253</v>
      </c>
      <c r="I693" s="853">
        <v>959.0999755859375</v>
      </c>
      <c r="J693" s="853">
        <v>47</v>
      </c>
      <c r="K693" s="854">
        <v>45077.69970703125</v>
      </c>
    </row>
    <row r="694" spans="1:11" ht="14.45" customHeight="1" x14ac:dyDescent="0.2">
      <c r="A694" s="832" t="s">
        <v>585</v>
      </c>
      <c r="B694" s="833" t="s">
        <v>586</v>
      </c>
      <c r="C694" s="836" t="s">
        <v>611</v>
      </c>
      <c r="D694" s="852" t="s">
        <v>612</v>
      </c>
      <c r="E694" s="836" t="s">
        <v>4188</v>
      </c>
      <c r="F694" s="852" t="s">
        <v>4189</v>
      </c>
      <c r="G694" s="836" t="s">
        <v>4242</v>
      </c>
      <c r="H694" s="836" t="s">
        <v>4254</v>
      </c>
      <c r="I694" s="853">
        <v>959.0999755859375</v>
      </c>
      <c r="J694" s="853">
        <v>45</v>
      </c>
      <c r="K694" s="854">
        <v>43159.50048828125</v>
      </c>
    </row>
    <row r="695" spans="1:11" ht="14.45" customHeight="1" x14ac:dyDescent="0.2">
      <c r="A695" s="832" t="s">
        <v>585</v>
      </c>
      <c r="B695" s="833" t="s">
        <v>586</v>
      </c>
      <c r="C695" s="836" t="s">
        <v>611</v>
      </c>
      <c r="D695" s="852" t="s">
        <v>612</v>
      </c>
      <c r="E695" s="836" t="s">
        <v>4188</v>
      </c>
      <c r="F695" s="852" t="s">
        <v>4189</v>
      </c>
      <c r="G695" s="836" t="s">
        <v>4244</v>
      </c>
      <c r="H695" s="836" t="s">
        <v>4255</v>
      </c>
      <c r="I695" s="853">
        <v>959.0999755859375</v>
      </c>
      <c r="J695" s="853">
        <v>32</v>
      </c>
      <c r="K695" s="854">
        <v>30691.2001953125</v>
      </c>
    </row>
    <row r="696" spans="1:11" ht="14.45" customHeight="1" x14ac:dyDescent="0.2">
      <c r="A696" s="832" t="s">
        <v>585</v>
      </c>
      <c r="B696" s="833" t="s">
        <v>586</v>
      </c>
      <c r="C696" s="836" t="s">
        <v>611</v>
      </c>
      <c r="D696" s="852" t="s">
        <v>612</v>
      </c>
      <c r="E696" s="836" t="s">
        <v>4256</v>
      </c>
      <c r="F696" s="852" t="s">
        <v>4257</v>
      </c>
      <c r="G696" s="836" t="s">
        <v>4258</v>
      </c>
      <c r="H696" s="836" t="s">
        <v>4259</v>
      </c>
      <c r="I696" s="853">
        <v>14800.009765625</v>
      </c>
      <c r="J696" s="853">
        <v>1</v>
      </c>
      <c r="K696" s="854">
        <v>14800.009765625</v>
      </c>
    </row>
    <row r="697" spans="1:11" ht="14.45" customHeight="1" x14ac:dyDescent="0.2">
      <c r="A697" s="832" t="s">
        <v>585</v>
      </c>
      <c r="B697" s="833" t="s">
        <v>586</v>
      </c>
      <c r="C697" s="836" t="s">
        <v>611</v>
      </c>
      <c r="D697" s="852" t="s">
        <v>612</v>
      </c>
      <c r="E697" s="836" t="s">
        <v>4256</v>
      </c>
      <c r="F697" s="852" t="s">
        <v>4257</v>
      </c>
      <c r="G697" s="836" t="s">
        <v>4260</v>
      </c>
      <c r="H697" s="836" t="s">
        <v>4261</v>
      </c>
      <c r="I697" s="853">
        <v>41371.73046875</v>
      </c>
      <c r="J697" s="853">
        <v>1</v>
      </c>
      <c r="K697" s="854">
        <v>41371.73046875</v>
      </c>
    </row>
    <row r="698" spans="1:11" ht="14.45" customHeight="1" x14ac:dyDescent="0.2">
      <c r="A698" s="832" t="s">
        <v>585</v>
      </c>
      <c r="B698" s="833" t="s">
        <v>586</v>
      </c>
      <c r="C698" s="836" t="s">
        <v>611</v>
      </c>
      <c r="D698" s="852" t="s">
        <v>612</v>
      </c>
      <c r="E698" s="836" t="s">
        <v>4256</v>
      </c>
      <c r="F698" s="852" t="s">
        <v>4257</v>
      </c>
      <c r="G698" s="836" t="s">
        <v>4262</v>
      </c>
      <c r="H698" s="836" t="s">
        <v>4263</v>
      </c>
      <c r="I698" s="853">
        <v>41371.73046875</v>
      </c>
      <c r="J698" s="853">
        <v>1</v>
      </c>
      <c r="K698" s="854">
        <v>41371.73046875</v>
      </c>
    </row>
    <row r="699" spans="1:11" ht="14.45" customHeight="1" x14ac:dyDescent="0.2">
      <c r="A699" s="832" t="s">
        <v>585</v>
      </c>
      <c r="B699" s="833" t="s">
        <v>586</v>
      </c>
      <c r="C699" s="836" t="s">
        <v>611</v>
      </c>
      <c r="D699" s="852" t="s">
        <v>612</v>
      </c>
      <c r="E699" s="836" t="s">
        <v>4256</v>
      </c>
      <c r="F699" s="852" t="s">
        <v>4257</v>
      </c>
      <c r="G699" s="836" t="s">
        <v>4264</v>
      </c>
      <c r="H699" s="836" t="s">
        <v>4265</v>
      </c>
      <c r="I699" s="853">
        <v>41371.73828125</v>
      </c>
      <c r="J699" s="853">
        <v>1</v>
      </c>
      <c r="K699" s="854">
        <v>41371.73828125</v>
      </c>
    </row>
    <row r="700" spans="1:11" ht="14.45" customHeight="1" x14ac:dyDescent="0.2">
      <c r="A700" s="832" t="s">
        <v>585</v>
      </c>
      <c r="B700" s="833" t="s">
        <v>586</v>
      </c>
      <c r="C700" s="836" t="s">
        <v>611</v>
      </c>
      <c r="D700" s="852" t="s">
        <v>612</v>
      </c>
      <c r="E700" s="836" t="s">
        <v>4256</v>
      </c>
      <c r="F700" s="852" t="s">
        <v>4257</v>
      </c>
      <c r="G700" s="836" t="s">
        <v>4266</v>
      </c>
      <c r="H700" s="836" t="s">
        <v>4267</v>
      </c>
      <c r="I700" s="853">
        <v>9917.599609375</v>
      </c>
      <c r="J700" s="853">
        <v>1</v>
      </c>
      <c r="K700" s="854">
        <v>9917.599609375</v>
      </c>
    </row>
    <row r="701" spans="1:11" ht="14.45" customHeight="1" x14ac:dyDescent="0.2">
      <c r="A701" s="832" t="s">
        <v>585</v>
      </c>
      <c r="B701" s="833" t="s">
        <v>586</v>
      </c>
      <c r="C701" s="836" t="s">
        <v>611</v>
      </c>
      <c r="D701" s="852" t="s">
        <v>612</v>
      </c>
      <c r="E701" s="836" t="s">
        <v>4256</v>
      </c>
      <c r="F701" s="852" t="s">
        <v>4257</v>
      </c>
      <c r="G701" s="836" t="s">
        <v>4268</v>
      </c>
      <c r="H701" s="836" t="s">
        <v>4269</v>
      </c>
      <c r="I701" s="853">
        <v>6989.7001953125</v>
      </c>
      <c r="J701" s="853">
        <v>1</v>
      </c>
      <c r="K701" s="854">
        <v>6989.7001953125</v>
      </c>
    </row>
    <row r="702" spans="1:11" ht="14.45" customHeight="1" x14ac:dyDescent="0.2">
      <c r="A702" s="832" t="s">
        <v>585</v>
      </c>
      <c r="B702" s="833" t="s">
        <v>586</v>
      </c>
      <c r="C702" s="836" t="s">
        <v>611</v>
      </c>
      <c r="D702" s="852" t="s">
        <v>612</v>
      </c>
      <c r="E702" s="836" t="s">
        <v>4256</v>
      </c>
      <c r="F702" s="852" t="s">
        <v>4257</v>
      </c>
      <c r="G702" s="836" t="s">
        <v>4260</v>
      </c>
      <c r="H702" s="836" t="s">
        <v>4270</v>
      </c>
      <c r="I702" s="853">
        <v>41371.73046875</v>
      </c>
      <c r="J702" s="853">
        <v>2</v>
      </c>
      <c r="K702" s="854">
        <v>82743.4609375</v>
      </c>
    </row>
    <row r="703" spans="1:11" ht="14.45" customHeight="1" x14ac:dyDescent="0.2">
      <c r="A703" s="832" t="s">
        <v>585</v>
      </c>
      <c r="B703" s="833" t="s">
        <v>586</v>
      </c>
      <c r="C703" s="836" t="s">
        <v>611</v>
      </c>
      <c r="D703" s="852" t="s">
        <v>612</v>
      </c>
      <c r="E703" s="836" t="s">
        <v>4256</v>
      </c>
      <c r="F703" s="852" t="s">
        <v>4257</v>
      </c>
      <c r="G703" s="836" t="s">
        <v>4262</v>
      </c>
      <c r="H703" s="836" t="s">
        <v>4271</v>
      </c>
      <c r="I703" s="853">
        <v>41371.73046875</v>
      </c>
      <c r="J703" s="853">
        <v>1</v>
      </c>
      <c r="K703" s="854">
        <v>41371.73046875</v>
      </c>
    </row>
    <row r="704" spans="1:11" ht="14.45" customHeight="1" x14ac:dyDescent="0.2">
      <c r="A704" s="832" t="s">
        <v>585</v>
      </c>
      <c r="B704" s="833" t="s">
        <v>586</v>
      </c>
      <c r="C704" s="836" t="s">
        <v>611</v>
      </c>
      <c r="D704" s="852" t="s">
        <v>612</v>
      </c>
      <c r="E704" s="836" t="s">
        <v>4256</v>
      </c>
      <c r="F704" s="852" t="s">
        <v>4257</v>
      </c>
      <c r="G704" s="836" t="s">
        <v>4272</v>
      </c>
      <c r="H704" s="836" t="s">
        <v>4273</v>
      </c>
      <c r="I704" s="853">
        <v>41371.73046875</v>
      </c>
      <c r="J704" s="853">
        <v>1</v>
      </c>
      <c r="K704" s="854">
        <v>41371.73046875</v>
      </c>
    </row>
    <row r="705" spans="1:11" ht="14.45" customHeight="1" x14ac:dyDescent="0.2">
      <c r="A705" s="832" t="s">
        <v>585</v>
      </c>
      <c r="B705" s="833" t="s">
        <v>586</v>
      </c>
      <c r="C705" s="836" t="s">
        <v>611</v>
      </c>
      <c r="D705" s="852" t="s">
        <v>612</v>
      </c>
      <c r="E705" s="836" t="s">
        <v>4256</v>
      </c>
      <c r="F705" s="852" t="s">
        <v>4257</v>
      </c>
      <c r="G705" s="836" t="s">
        <v>4264</v>
      </c>
      <c r="H705" s="836" t="s">
        <v>4274</v>
      </c>
      <c r="I705" s="853">
        <v>31028.865234375</v>
      </c>
      <c r="J705" s="853">
        <v>3</v>
      </c>
      <c r="K705" s="854">
        <v>124115.20093750954</v>
      </c>
    </row>
    <row r="706" spans="1:11" ht="14.45" customHeight="1" x14ac:dyDescent="0.2">
      <c r="A706" s="832" t="s">
        <v>585</v>
      </c>
      <c r="B706" s="833" t="s">
        <v>586</v>
      </c>
      <c r="C706" s="836" t="s">
        <v>611</v>
      </c>
      <c r="D706" s="852" t="s">
        <v>612</v>
      </c>
      <c r="E706" s="836" t="s">
        <v>4256</v>
      </c>
      <c r="F706" s="852" t="s">
        <v>4257</v>
      </c>
      <c r="G706" s="836" t="s">
        <v>4275</v>
      </c>
      <c r="H706" s="836" t="s">
        <v>4276</v>
      </c>
      <c r="I706" s="853">
        <v>9850.900390625</v>
      </c>
      <c r="J706" s="853">
        <v>3</v>
      </c>
      <c r="K706" s="854">
        <v>29552.701171875</v>
      </c>
    </row>
    <row r="707" spans="1:11" ht="14.45" customHeight="1" x14ac:dyDescent="0.2">
      <c r="A707" s="832" t="s">
        <v>585</v>
      </c>
      <c r="B707" s="833" t="s">
        <v>586</v>
      </c>
      <c r="C707" s="836" t="s">
        <v>611</v>
      </c>
      <c r="D707" s="852" t="s">
        <v>612</v>
      </c>
      <c r="E707" s="836" t="s">
        <v>4256</v>
      </c>
      <c r="F707" s="852" t="s">
        <v>4257</v>
      </c>
      <c r="G707" s="836" t="s">
        <v>4266</v>
      </c>
      <c r="H707" s="836" t="s">
        <v>4277</v>
      </c>
      <c r="I707" s="853">
        <v>9917.599609375</v>
      </c>
      <c r="J707" s="853">
        <v>3</v>
      </c>
      <c r="K707" s="854">
        <v>29752.798828125</v>
      </c>
    </row>
    <row r="708" spans="1:11" ht="14.45" customHeight="1" x14ac:dyDescent="0.2">
      <c r="A708" s="832" t="s">
        <v>585</v>
      </c>
      <c r="B708" s="833" t="s">
        <v>586</v>
      </c>
      <c r="C708" s="836" t="s">
        <v>611</v>
      </c>
      <c r="D708" s="852" t="s">
        <v>612</v>
      </c>
      <c r="E708" s="836" t="s">
        <v>4256</v>
      </c>
      <c r="F708" s="852" t="s">
        <v>4257</v>
      </c>
      <c r="G708" s="836" t="s">
        <v>4278</v>
      </c>
      <c r="H708" s="836" t="s">
        <v>4279</v>
      </c>
      <c r="I708" s="853">
        <v>9891.150390625</v>
      </c>
      <c r="J708" s="853">
        <v>4</v>
      </c>
      <c r="K708" s="854">
        <v>39564.6015625</v>
      </c>
    </row>
    <row r="709" spans="1:11" ht="14.45" customHeight="1" x14ac:dyDescent="0.2">
      <c r="A709" s="832" t="s">
        <v>585</v>
      </c>
      <c r="B709" s="833" t="s">
        <v>586</v>
      </c>
      <c r="C709" s="836" t="s">
        <v>611</v>
      </c>
      <c r="D709" s="852" t="s">
        <v>612</v>
      </c>
      <c r="E709" s="836" t="s">
        <v>4256</v>
      </c>
      <c r="F709" s="852" t="s">
        <v>4257</v>
      </c>
      <c r="G709" s="836" t="s">
        <v>4280</v>
      </c>
      <c r="H709" s="836" t="s">
        <v>4281</v>
      </c>
      <c r="I709" s="853">
        <v>9850.900390625</v>
      </c>
      <c r="J709" s="853">
        <v>3</v>
      </c>
      <c r="K709" s="854">
        <v>29552.701171875</v>
      </c>
    </row>
    <row r="710" spans="1:11" ht="14.45" customHeight="1" x14ac:dyDescent="0.2">
      <c r="A710" s="832" t="s">
        <v>585</v>
      </c>
      <c r="B710" s="833" t="s">
        <v>586</v>
      </c>
      <c r="C710" s="836" t="s">
        <v>611</v>
      </c>
      <c r="D710" s="852" t="s">
        <v>612</v>
      </c>
      <c r="E710" s="836" t="s">
        <v>4256</v>
      </c>
      <c r="F710" s="852" t="s">
        <v>4257</v>
      </c>
      <c r="G710" s="836" t="s">
        <v>4282</v>
      </c>
      <c r="H710" s="836" t="s">
        <v>4283</v>
      </c>
      <c r="I710" s="853">
        <v>9850.900390625</v>
      </c>
      <c r="J710" s="853">
        <v>1</v>
      </c>
      <c r="K710" s="854">
        <v>9850.900390625</v>
      </c>
    </row>
    <row r="711" spans="1:11" ht="14.45" customHeight="1" x14ac:dyDescent="0.2">
      <c r="A711" s="832" t="s">
        <v>585</v>
      </c>
      <c r="B711" s="833" t="s">
        <v>586</v>
      </c>
      <c r="C711" s="836" t="s">
        <v>611</v>
      </c>
      <c r="D711" s="852" t="s">
        <v>612</v>
      </c>
      <c r="E711" s="836" t="s">
        <v>4256</v>
      </c>
      <c r="F711" s="852" t="s">
        <v>4257</v>
      </c>
      <c r="G711" s="836" t="s">
        <v>4284</v>
      </c>
      <c r="H711" s="836" t="s">
        <v>4285</v>
      </c>
      <c r="I711" s="853">
        <v>9850.900390625</v>
      </c>
      <c r="J711" s="853">
        <v>1</v>
      </c>
      <c r="K711" s="854">
        <v>9850.900390625</v>
      </c>
    </row>
    <row r="712" spans="1:11" ht="14.45" customHeight="1" x14ac:dyDescent="0.2">
      <c r="A712" s="832" t="s">
        <v>585</v>
      </c>
      <c r="B712" s="833" t="s">
        <v>586</v>
      </c>
      <c r="C712" s="836" t="s">
        <v>611</v>
      </c>
      <c r="D712" s="852" t="s">
        <v>612</v>
      </c>
      <c r="E712" s="836" t="s">
        <v>4256</v>
      </c>
      <c r="F712" s="852" t="s">
        <v>4257</v>
      </c>
      <c r="G712" s="836" t="s">
        <v>4286</v>
      </c>
      <c r="H712" s="836" t="s">
        <v>4287</v>
      </c>
      <c r="I712" s="853">
        <v>6989.7001953125</v>
      </c>
      <c r="J712" s="853">
        <v>4</v>
      </c>
      <c r="K712" s="854">
        <v>27958.80078125</v>
      </c>
    </row>
    <row r="713" spans="1:11" ht="14.45" customHeight="1" x14ac:dyDescent="0.2">
      <c r="A713" s="832" t="s">
        <v>585</v>
      </c>
      <c r="B713" s="833" t="s">
        <v>586</v>
      </c>
      <c r="C713" s="836" t="s">
        <v>611</v>
      </c>
      <c r="D713" s="852" t="s">
        <v>612</v>
      </c>
      <c r="E713" s="836" t="s">
        <v>4256</v>
      </c>
      <c r="F713" s="852" t="s">
        <v>4257</v>
      </c>
      <c r="G713" s="836" t="s">
        <v>4288</v>
      </c>
      <c r="H713" s="836" t="s">
        <v>4289</v>
      </c>
      <c r="I713" s="853">
        <v>64.800003051757813</v>
      </c>
      <c r="J713" s="853">
        <v>72</v>
      </c>
      <c r="K713" s="854">
        <v>4665.780029296875</v>
      </c>
    </row>
    <row r="714" spans="1:11" ht="14.45" customHeight="1" x14ac:dyDescent="0.2">
      <c r="A714" s="832" t="s">
        <v>585</v>
      </c>
      <c r="B714" s="833" t="s">
        <v>586</v>
      </c>
      <c r="C714" s="836" t="s">
        <v>611</v>
      </c>
      <c r="D714" s="852" t="s">
        <v>612</v>
      </c>
      <c r="E714" s="836" t="s">
        <v>4256</v>
      </c>
      <c r="F714" s="852" t="s">
        <v>4257</v>
      </c>
      <c r="G714" s="836" t="s">
        <v>4288</v>
      </c>
      <c r="H714" s="836" t="s">
        <v>4290</v>
      </c>
      <c r="I714" s="853">
        <v>64.800003051757813</v>
      </c>
      <c r="J714" s="853">
        <v>216</v>
      </c>
      <c r="K714" s="854">
        <v>13997.340087890625</v>
      </c>
    </row>
    <row r="715" spans="1:11" ht="14.45" customHeight="1" x14ac:dyDescent="0.2">
      <c r="A715" s="832" t="s">
        <v>585</v>
      </c>
      <c r="B715" s="833" t="s">
        <v>586</v>
      </c>
      <c r="C715" s="836" t="s">
        <v>611</v>
      </c>
      <c r="D715" s="852" t="s">
        <v>612</v>
      </c>
      <c r="E715" s="836" t="s">
        <v>4256</v>
      </c>
      <c r="F715" s="852" t="s">
        <v>4257</v>
      </c>
      <c r="G715" s="836" t="s">
        <v>4291</v>
      </c>
      <c r="H715" s="836" t="s">
        <v>4292</v>
      </c>
      <c r="I715" s="853">
        <v>7877.6201171875</v>
      </c>
      <c r="J715" s="853">
        <v>1</v>
      </c>
      <c r="K715" s="854">
        <v>7877.6201171875</v>
      </c>
    </row>
    <row r="716" spans="1:11" ht="14.45" customHeight="1" x14ac:dyDescent="0.2">
      <c r="A716" s="832" t="s">
        <v>585</v>
      </c>
      <c r="B716" s="833" t="s">
        <v>586</v>
      </c>
      <c r="C716" s="836" t="s">
        <v>611</v>
      </c>
      <c r="D716" s="852" t="s">
        <v>612</v>
      </c>
      <c r="E716" s="836" t="s">
        <v>4256</v>
      </c>
      <c r="F716" s="852" t="s">
        <v>4257</v>
      </c>
      <c r="G716" s="836" t="s">
        <v>4291</v>
      </c>
      <c r="H716" s="836" t="s">
        <v>4293</v>
      </c>
      <c r="I716" s="853">
        <v>8228</v>
      </c>
      <c r="J716" s="853">
        <v>3</v>
      </c>
      <c r="K716" s="854">
        <v>24684</v>
      </c>
    </row>
    <row r="717" spans="1:11" ht="14.45" customHeight="1" x14ac:dyDescent="0.2">
      <c r="A717" s="832" t="s">
        <v>585</v>
      </c>
      <c r="B717" s="833" t="s">
        <v>586</v>
      </c>
      <c r="C717" s="836" t="s">
        <v>611</v>
      </c>
      <c r="D717" s="852" t="s">
        <v>612</v>
      </c>
      <c r="E717" s="836" t="s">
        <v>3365</v>
      </c>
      <c r="F717" s="852" t="s">
        <v>3366</v>
      </c>
      <c r="G717" s="836" t="s">
        <v>3782</v>
      </c>
      <c r="H717" s="836" t="s">
        <v>3783</v>
      </c>
      <c r="I717" s="853">
        <v>5445</v>
      </c>
      <c r="J717" s="853">
        <v>2</v>
      </c>
      <c r="K717" s="854">
        <v>10890</v>
      </c>
    </row>
    <row r="718" spans="1:11" ht="14.45" customHeight="1" x14ac:dyDescent="0.2">
      <c r="A718" s="832" t="s">
        <v>585</v>
      </c>
      <c r="B718" s="833" t="s">
        <v>586</v>
      </c>
      <c r="C718" s="836" t="s">
        <v>611</v>
      </c>
      <c r="D718" s="852" t="s">
        <v>612</v>
      </c>
      <c r="E718" s="836" t="s">
        <v>3365</v>
      </c>
      <c r="F718" s="852" t="s">
        <v>3366</v>
      </c>
      <c r="G718" s="836" t="s">
        <v>3784</v>
      </c>
      <c r="H718" s="836" t="s">
        <v>3785</v>
      </c>
      <c r="I718" s="853">
        <v>5445</v>
      </c>
      <c r="J718" s="853">
        <v>2</v>
      </c>
      <c r="K718" s="854">
        <v>10890</v>
      </c>
    </row>
    <row r="719" spans="1:11" ht="14.45" customHeight="1" x14ac:dyDescent="0.2">
      <c r="A719" s="832" t="s">
        <v>585</v>
      </c>
      <c r="B719" s="833" t="s">
        <v>586</v>
      </c>
      <c r="C719" s="836" t="s">
        <v>611</v>
      </c>
      <c r="D719" s="852" t="s">
        <v>612</v>
      </c>
      <c r="E719" s="836" t="s">
        <v>3365</v>
      </c>
      <c r="F719" s="852" t="s">
        <v>3366</v>
      </c>
      <c r="G719" s="836" t="s">
        <v>3786</v>
      </c>
      <c r="H719" s="836" t="s">
        <v>3787</v>
      </c>
      <c r="I719" s="853">
        <v>5445</v>
      </c>
      <c r="J719" s="853">
        <v>1</v>
      </c>
      <c r="K719" s="854">
        <v>5445</v>
      </c>
    </row>
    <row r="720" spans="1:11" ht="14.45" customHeight="1" x14ac:dyDescent="0.2">
      <c r="A720" s="832" t="s">
        <v>585</v>
      </c>
      <c r="B720" s="833" t="s">
        <v>586</v>
      </c>
      <c r="C720" s="836" t="s">
        <v>611</v>
      </c>
      <c r="D720" s="852" t="s">
        <v>612</v>
      </c>
      <c r="E720" s="836" t="s">
        <v>3365</v>
      </c>
      <c r="F720" s="852" t="s">
        <v>3366</v>
      </c>
      <c r="G720" s="836" t="s">
        <v>4294</v>
      </c>
      <c r="H720" s="836" t="s">
        <v>4295</v>
      </c>
      <c r="I720" s="853">
        <v>5445</v>
      </c>
      <c r="J720" s="853">
        <v>1</v>
      </c>
      <c r="K720" s="854">
        <v>5445</v>
      </c>
    </row>
    <row r="721" spans="1:11" ht="14.45" customHeight="1" x14ac:dyDescent="0.2">
      <c r="A721" s="832" t="s">
        <v>585</v>
      </c>
      <c r="B721" s="833" t="s">
        <v>586</v>
      </c>
      <c r="C721" s="836" t="s">
        <v>611</v>
      </c>
      <c r="D721" s="852" t="s">
        <v>612</v>
      </c>
      <c r="E721" s="836" t="s">
        <v>3365</v>
      </c>
      <c r="F721" s="852" t="s">
        <v>3366</v>
      </c>
      <c r="G721" s="836" t="s">
        <v>3371</v>
      </c>
      <c r="H721" s="836" t="s">
        <v>3372</v>
      </c>
      <c r="I721" s="853">
        <v>141.58000183105469</v>
      </c>
      <c r="J721" s="853">
        <v>11</v>
      </c>
      <c r="K721" s="854">
        <v>1557.3800048828125</v>
      </c>
    </row>
    <row r="722" spans="1:11" ht="14.45" customHeight="1" x14ac:dyDescent="0.2">
      <c r="A722" s="832" t="s">
        <v>585</v>
      </c>
      <c r="B722" s="833" t="s">
        <v>586</v>
      </c>
      <c r="C722" s="836" t="s">
        <v>611</v>
      </c>
      <c r="D722" s="852" t="s">
        <v>612</v>
      </c>
      <c r="E722" s="836" t="s">
        <v>3365</v>
      </c>
      <c r="F722" s="852" t="s">
        <v>3366</v>
      </c>
      <c r="G722" s="836" t="s">
        <v>3371</v>
      </c>
      <c r="H722" s="836" t="s">
        <v>3373</v>
      </c>
      <c r="I722" s="853">
        <v>141.57000732421875</v>
      </c>
      <c r="J722" s="853">
        <v>3</v>
      </c>
      <c r="K722" s="854">
        <v>424.70999145507813</v>
      </c>
    </row>
    <row r="723" spans="1:11" ht="14.45" customHeight="1" x14ac:dyDescent="0.2">
      <c r="A723" s="832" t="s">
        <v>585</v>
      </c>
      <c r="B723" s="833" t="s">
        <v>586</v>
      </c>
      <c r="C723" s="836" t="s">
        <v>611</v>
      </c>
      <c r="D723" s="852" t="s">
        <v>612</v>
      </c>
      <c r="E723" s="836" t="s">
        <v>3365</v>
      </c>
      <c r="F723" s="852" t="s">
        <v>3366</v>
      </c>
      <c r="G723" s="836" t="s">
        <v>3792</v>
      </c>
      <c r="H723" s="836" t="s">
        <v>3793</v>
      </c>
      <c r="I723" s="853">
        <v>3035.31005859375</v>
      </c>
      <c r="J723" s="853">
        <v>1</v>
      </c>
      <c r="K723" s="854">
        <v>3035.31005859375</v>
      </c>
    </row>
    <row r="724" spans="1:11" ht="14.45" customHeight="1" x14ac:dyDescent="0.2">
      <c r="A724" s="832" t="s">
        <v>585</v>
      </c>
      <c r="B724" s="833" t="s">
        <v>586</v>
      </c>
      <c r="C724" s="836" t="s">
        <v>611</v>
      </c>
      <c r="D724" s="852" t="s">
        <v>612</v>
      </c>
      <c r="E724" s="836" t="s">
        <v>3365</v>
      </c>
      <c r="F724" s="852" t="s">
        <v>3366</v>
      </c>
      <c r="G724" s="836" t="s">
        <v>3792</v>
      </c>
      <c r="H724" s="836" t="s">
        <v>3800</v>
      </c>
      <c r="I724" s="853">
        <v>3035.31005859375</v>
      </c>
      <c r="J724" s="853">
        <v>5</v>
      </c>
      <c r="K724" s="854">
        <v>15176.55029296875</v>
      </c>
    </row>
    <row r="725" spans="1:11" ht="14.45" customHeight="1" x14ac:dyDescent="0.2">
      <c r="A725" s="832" t="s">
        <v>585</v>
      </c>
      <c r="B725" s="833" t="s">
        <v>586</v>
      </c>
      <c r="C725" s="836" t="s">
        <v>611</v>
      </c>
      <c r="D725" s="852" t="s">
        <v>612</v>
      </c>
      <c r="E725" s="836" t="s">
        <v>3365</v>
      </c>
      <c r="F725" s="852" t="s">
        <v>3366</v>
      </c>
      <c r="G725" s="836" t="s">
        <v>3794</v>
      </c>
      <c r="H725" s="836" t="s">
        <v>3801</v>
      </c>
      <c r="I725" s="853">
        <v>3035.31005859375</v>
      </c>
      <c r="J725" s="853">
        <v>4</v>
      </c>
      <c r="K725" s="854">
        <v>12141.240234375</v>
      </c>
    </row>
    <row r="726" spans="1:11" ht="14.45" customHeight="1" x14ac:dyDescent="0.2">
      <c r="A726" s="832" t="s">
        <v>585</v>
      </c>
      <c r="B726" s="833" t="s">
        <v>586</v>
      </c>
      <c r="C726" s="836" t="s">
        <v>611</v>
      </c>
      <c r="D726" s="852" t="s">
        <v>612</v>
      </c>
      <c r="E726" s="836" t="s">
        <v>3365</v>
      </c>
      <c r="F726" s="852" t="s">
        <v>3366</v>
      </c>
      <c r="G726" s="836" t="s">
        <v>3813</v>
      </c>
      <c r="H726" s="836" t="s">
        <v>3814</v>
      </c>
      <c r="I726" s="853">
        <v>3130.75</v>
      </c>
      <c r="J726" s="853">
        <v>1</v>
      </c>
      <c r="K726" s="854">
        <v>3130.75</v>
      </c>
    </row>
    <row r="727" spans="1:11" ht="14.45" customHeight="1" x14ac:dyDescent="0.2">
      <c r="A727" s="832" t="s">
        <v>585</v>
      </c>
      <c r="B727" s="833" t="s">
        <v>586</v>
      </c>
      <c r="C727" s="836" t="s">
        <v>611</v>
      </c>
      <c r="D727" s="852" t="s">
        <v>612</v>
      </c>
      <c r="E727" s="836" t="s">
        <v>3365</v>
      </c>
      <c r="F727" s="852" t="s">
        <v>3366</v>
      </c>
      <c r="G727" s="836" t="s">
        <v>3813</v>
      </c>
      <c r="H727" s="836" t="s">
        <v>3815</v>
      </c>
      <c r="I727" s="853">
        <v>3130.75</v>
      </c>
      <c r="J727" s="853">
        <v>4</v>
      </c>
      <c r="K727" s="854">
        <v>12523</v>
      </c>
    </row>
    <row r="728" spans="1:11" ht="14.45" customHeight="1" x14ac:dyDescent="0.2">
      <c r="A728" s="832" t="s">
        <v>585</v>
      </c>
      <c r="B728" s="833" t="s">
        <v>586</v>
      </c>
      <c r="C728" s="836" t="s">
        <v>611</v>
      </c>
      <c r="D728" s="852" t="s">
        <v>612</v>
      </c>
      <c r="E728" s="836" t="s">
        <v>3365</v>
      </c>
      <c r="F728" s="852" t="s">
        <v>3366</v>
      </c>
      <c r="G728" s="836" t="s">
        <v>3816</v>
      </c>
      <c r="H728" s="836" t="s">
        <v>3817</v>
      </c>
      <c r="I728" s="853">
        <v>213.35000610351563</v>
      </c>
      <c r="J728" s="853">
        <v>13</v>
      </c>
      <c r="K728" s="854">
        <v>2773.5199890136719</v>
      </c>
    </row>
    <row r="729" spans="1:11" ht="14.45" customHeight="1" x14ac:dyDescent="0.2">
      <c r="A729" s="832" t="s">
        <v>585</v>
      </c>
      <c r="B729" s="833" t="s">
        <v>586</v>
      </c>
      <c r="C729" s="836" t="s">
        <v>611</v>
      </c>
      <c r="D729" s="852" t="s">
        <v>612</v>
      </c>
      <c r="E729" s="836" t="s">
        <v>3365</v>
      </c>
      <c r="F729" s="852" t="s">
        <v>3366</v>
      </c>
      <c r="G729" s="836" t="s">
        <v>3820</v>
      </c>
      <c r="H729" s="836" t="s">
        <v>3821</v>
      </c>
      <c r="I729" s="853">
        <v>2722.5</v>
      </c>
      <c r="J729" s="853">
        <v>2</v>
      </c>
      <c r="K729" s="854">
        <v>5445</v>
      </c>
    </row>
    <row r="730" spans="1:11" ht="14.45" customHeight="1" x14ac:dyDescent="0.2">
      <c r="A730" s="832" t="s">
        <v>585</v>
      </c>
      <c r="B730" s="833" t="s">
        <v>586</v>
      </c>
      <c r="C730" s="836" t="s">
        <v>611</v>
      </c>
      <c r="D730" s="852" t="s">
        <v>612</v>
      </c>
      <c r="E730" s="836" t="s">
        <v>3365</v>
      </c>
      <c r="F730" s="852" t="s">
        <v>3366</v>
      </c>
      <c r="G730" s="836" t="s">
        <v>3820</v>
      </c>
      <c r="H730" s="836" t="s">
        <v>3822</v>
      </c>
      <c r="I730" s="853">
        <v>2722.5</v>
      </c>
      <c r="J730" s="853">
        <v>16</v>
      </c>
      <c r="K730" s="854">
        <v>43560</v>
      </c>
    </row>
    <row r="731" spans="1:11" ht="14.45" customHeight="1" x14ac:dyDescent="0.2">
      <c r="A731" s="832" t="s">
        <v>585</v>
      </c>
      <c r="B731" s="833" t="s">
        <v>586</v>
      </c>
      <c r="C731" s="836" t="s">
        <v>611</v>
      </c>
      <c r="D731" s="852" t="s">
        <v>612</v>
      </c>
      <c r="E731" s="836" t="s">
        <v>3833</v>
      </c>
      <c r="F731" s="852" t="s">
        <v>3834</v>
      </c>
      <c r="G731" s="836" t="s">
        <v>4296</v>
      </c>
      <c r="H731" s="836" t="s">
        <v>4297</v>
      </c>
      <c r="I731" s="853">
        <v>38.360000610351563</v>
      </c>
      <c r="J731" s="853">
        <v>3</v>
      </c>
      <c r="K731" s="854">
        <v>115.06999969482422</v>
      </c>
    </row>
    <row r="732" spans="1:11" ht="14.45" customHeight="1" x14ac:dyDescent="0.2">
      <c r="A732" s="832" t="s">
        <v>585</v>
      </c>
      <c r="B732" s="833" t="s">
        <v>586</v>
      </c>
      <c r="C732" s="836" t="s">
        <v>611</v>
      </c>
      <c r="D732" s="852" t="s">
        <v>612</v>
      </c>
      <c r="E732" s="836" t="s">
        <v>3377</v>
      </c>
      <c r="F732" s="852" t="s">
        <v>3378</v>
      </c>
      <c r="G732" s="836" t="s">
        <v>4298</v>
      </c>
      <c r="H732" s="836" t="s">
        <v>4299</v>
      </c>
      <c r="I732" s="853">
        <v>65.199996948242188</v>
      </c>
      <c r="J732" s="853">
        <v>20</v>
      </c>
      <c r="K732" s="854">
        <v>1304</v>
      </c>
    </row>
    <row r="733" spans="1:11" ht="14.45" customHeight="1" x14ac:dyDescent="0.2">
      <c r="A733" s="832" t="s">
        <v>585</v>
      </c>
      <c r="B733" s="833" t="s">
        <v>586</v>
      </c>
      <c r="C733" s="836" t="s">
        <v>611</v>
      </c>
      <c r="D733" s="852" t="s">
        <v>612</v>
      </c>
      <c r="E733" s="836" t="s">
        <v>3377</v>
      </c>
      <c r="F733" s="852" t="s">
        <v>3378</v>
      </c>
      <c r="G733" s="836" t="s">
        <v>4300</v>
      </c>
      <c r="H733" s="836" t="s">
        <v>4301</v>
      </c>
      <c r="I733" s="853">
        <v>41.169998168945313</v>
      </c>
      <c r="J733" s="853">
        <v>10</v>
      </c>
      <c r="K733" s="854">
        <v>411.70001220703125</v>
      </c>
    </row>
    <row r="734" spans="1:11" ht="14.45" customHeight="1" x14ac:dyDescent="0.2">
      <c r="A734" s="832" t="s">
        <v>585</v>
      </c>
      <c r="B734" s="833" t="s">
        <v>586</v>
      </c>
      <c r="C734" s="836" t="s">
        <v>611</v>
      </c>
      <c r="D734" s="852" t="s">
        <v>612</v>
      </c>
      <c r="E734" s="836" t="s">
        <v>3377</v>
      </c>
      <c r="F734" s="852" t="s">
        <v>3378</v>
      </c>
      <c r="G734" s="836" t="s">
        <v>4298</v>
      </c>
      <c r="H734" s="836" t="s">
        <v>4302</v>
      </c>
      <c r="I734" s="853">
        <v>65.199996948242188</v>
      </c>
      <c r="J734" s="853">
        <v>60</v>
      </c>
      <c r="K734" s="854">
        <v>3912</v>
      </c>
    </row>
    <row r="735" spans="1:11" ht="14.45" customHeight="1" x14ac:dyDescent="0.2">
      <c r="A735" s="832" t="s">
        <v>585</v>
      </c>
      <c r="B735" s="833" t="s">
        <v>586</v>
      </c>
      <c r="C735" s="836" t="s">
        <v>611</v>
      </c>
      <c r="D735" s="852" t="s">
        <v>612</v>
      </c>
      <c r="E735" s="836" t="s">
        <v>3377</v>
      </c>
      <c r="F735" s="852" t="s">
        <v>3378</v>
      </c>
      <c r="G735" s="836" t="s">
        <v>4300</v>
      </c>
      <c r="H735" s="836" t="s">
        <v>4303</v>
      </c>
      <c r="I735" s="853">
        <v>41.169998168945313</v>
      </c>
      <c r="J735" s="853">
        <v>70</v>
      </c>
      <c r="K735" s="854">
        <v>2881.9000854492188</v>
      </c>
    </row>
    <row r="736" spans="1:11" ht="14.45" customHeight="1" x14ac:dyDescent="0.2">
      <c r="A736" s="832" t="s">
        <v>585</v>
      </c>
      <c r="B736" s="833" t="s">
        <v>586</v>
      </c>
      <c r="C736" s="836" t="s">
        <v>611</v>
      </c>
      <c r="D736" s="852" t="s">
        <v>612</v>
      </c>
      <c r="E736" s="836" t="s">
        <v>3377</v>
      </c>
      <c r="F736" s="852" t="s">
        <v>3378</v>
      </c>
      <c r="G736" s="836" t="s">
        <v>3379</v>
      </c>
      <c r="H736" s="836" t="s">
        <v>3380</v>
      </c>
      <c r="I736" s="853">
        <v>1259.7100219726563</v>
      </c>
      <c r="J736" s="853">
        <v>11</v>
      </c>
      <c r="K736" s="854">
        <v>13736.64990234375</v>
      </c>
    </row>
    <row r="737" spans="1:11" ht="14.45" customHeight="1" x14ac:dyDescent="0.2">
      <c r="A737" s="832" t="s">
        <v>585</v>
      </c>
      <c r="B737" s="833" t="s">
        <v>586</v>
      </c>
      <c r="C737" s="836" t="s">
        <v>611</v>
      </c>
      <c r="D737" s="852" t="s">
        <v>612</v>
      </c>
      <c r="E737" s="836" t="s">
        <v>3377</v>
      </c>
      <c r="F737" s="852" t="s">
        <v>3378</v>
      </c>
      <c r="G737" s="836" t="s">
        <v>4304</v>
      </c>
      <c r="H737" s="836" t="s">
        <v>4305</v>
      </c>
      <c r="I737" s="853">
        <v>0.98000001907348633</v>
      </c>
      <c r="J737" s="853">
        <v>1000</v>
      </c>
      <c r="K737" s="854">
        <v>980</v>
      </c>
    </row>
    <row r="738" spans="1:11" ht="14.45" customHeight="1" x14ac:dyDescent="0.2">
      <c r="A738" s="832" t="s">
        <v>585</v>
      </c>
      <c r="B738" s="833" t="s">
        <v>586</v>
      </c>
      <c r="C738" s="836" t="s">
        <v>611</v>
      </c>
      <c r="D738" s="852" t="s">
        <v>612</v>
      </c>
      <c r="E738" s="836" t="s">
        <v>3377</v>
      </c>
      <c r="F738" s="852" t="s">
        <v>3378</v>
      </c>
      <c r="G738" s="836" t="s">
        <v>3387</v>
      </c>
      <c r="H738" s="836" t="s">
        <v>3388</v>
      </c>
      <c r="I738" s="853">
        <v>0.43000000715255737</v>
      </c>
      <c r="J738" s="853">
        <v>1300</v>
      </c>
      <c r="K738" s="854">
        <v>559</v>
      </c>
    </row>
    <row r="739" spans="1:11" ht="14.45" customHeight="1" x14ac:dyDescent="0.2">
      <c r="A739" s="832" t="s">
        <v>585</v>
      </c>
      <c r="B739" s="833" t="s">
        <v>586</v>
      </c>
      <c r="C739" s="836" t="s">
        <v>611</v>
      </c>
      <c r="D739" s="852" t="s">
        <v>612</v>
      </c>
      <c r="E739" s="836" t="s">
        <v>3377</v>
      </c>
      <c r="F739" s="852" t="s">
        <v>3378</v>
      </c>
      <c r="G739" s="836" t="s">
        <v>3397</v>
      </c>
      <c r="H739" s="836" t="s">
        <v>3754</v>
      </c>
      <c r="I739" s="853">
        <v>1.1699999570846558</v>
      </c>
      <c r="J739" s="853">
        <v>100</v>
      </c>
      <c r="K739" s="854">
        <v>117</v>
      </c>
    </row>
    <row r="740" spans="1:11" ht="14.45" customHeight="1" x14ac:dyDescent="0.2">
      <c r="A740" s="832" t="s">
        <v>585</v>
      </c>
      <c r="B740" s="833" t="s">
        <v>586</v>
      </c>
      <c r="C740" s="836" t="s">
        <v>611</v>
      </c>
      <c r="D740" s="852" t="s">
        <v>612</v>
      </c>
      <c r="E740" s="836" t="s">
        <v>3377</v>
      </c>
      <c r="F740" s="852" t="s">
        <v>3378</v>
      </c>
      <c r="G740" s="836" t="s">
        <v>3397</v>
      </c>
      <c r="H740" s="836" t="s">
        <v>3398</v>
      </c>
      <c r="I740" s="853">
        <v>1.1799999475479126</v>
      </c>
      <c r="J740" s="853">
        <v>200</v>
      </c>
      <c r="K740" s="854">
        <v>236</v>
      </c>
    </row>
    <row r="741" spans="1:11" ht="14.45" customHeight="1" x14ac:dyDescent="0.2">
      <c r="A741" s="832" t="s">
        <v>585</v>
      </c>
      <c r="B741" s="833" t="s">
        <v>586</v>
      </c>
      <c r="C741" s="836" t="s">
        <v>611</v>
      </c>
      <c r="D741" s="852" t="s">
        <v>612</v>
      </c>
      <c r="E741" s="836" t="s">
        <v>3377</v>
      </c>
      <c r="F741" s="852" t="s">
        <v>3378</v>
      </c>
      <c r="G741" s="836" t="s">
        <v>4306</v>
      </c>
      <c r="H741" s="836" t="s">
        <v>4307</v>
      </c>
      <c r="I741" s="853">
        <v>167.83000183105469</v>
      </c>
      <c r="J741" s="853">
        <v>30</v>
      </c>
      <c r="K741" s="854">
        <v>5034.89990234375</v>
      </c>
    </row>
    <row r="742" spans="1:11" ht="14.45" customHeight="1" x14ac:dyDescent="0.2">
      <c r="A742" s="832" t="s">
        <v>585</v>
      </c>
      <c r="B742" s="833" t="s">
        <v>586</v>
      </c>
      <c r="C742" s="836" t="s">
        <v>611</v>
      </c>
      <c r="D742" s="852" t="s">
        <v>612</v>
      </c>
      <c r="E742" s="836" t="s">
        <v>3377</v>
      </c>
      <c r="F742" s="852" t="s">
        <v>3378</v>
      </c>
      <c r="G742" s="836" t="s">
        <v>4308</v>
      </c>
      <c r="H742" s="836" t="s">
        <v>4309</v>
      </c>
      <c r="I742" s="853">
        <v>517.5</v>
      </c>
      <c r="J742" s="853">
        <v>10</v>
      </c>
      <c r="K742" s="854">
        <v>5175</v>
      </c>
    </row>
    <row r="743" spans="1:11" ht="14.45" customHeight="1" x14ac:dyDescent="0.2">
      <c r="A743" s="832" t="s">
        <v>585</v>
      </c>
      <c r="B743" s="833" t="s">
        <v>586</v>
      </c>
      <c r="C743" s="836" t="s">
        <v>611</v>
      </c>
      <c r="D743" s="852" t="s">
        <v>612</v>
      </c>
      <c r="E743" s="836" t="s">
        <v>3377</v>
      </c>
      <c r="F743" s="852" t="s">
        <v>3378</v>
      </c>
      <c r="G743" s="836" t="s">
        <v>4310</v>
      </c>
      <c r="H743" s="836" t="s">
        <v>4311</v>
      </c>
      <c r="I743" s="853">
        <v>372.60000610351563</v>
      </c>
      <c r="J743" s="853">
        <v>3</v>
      </c>
      <c r="K743" s="854">
        <v>1117.8000183105469</v>
      </c>
    </row>
    <row r="744" spans="1:11" ht="14.45" customHeight="1" x14ac:dyDescent="0.2">
      <c r="A744" s="832" t="s">
        <v>585</v>
      </c>
      <c r="B744" s="833" t="s">
        <v>586</v>
      </c>
      <c r="C744" s="836" t="s">
        <v>611</v>
      </c>
      <c r="D744" s="852" t="s">
        <v>612</v>
      </c>
      <c r="E744" s="836" t="s">
        <v>3377</v>
      </c>
      <c r="F744" s="852" t="s">
        <v>3378</v>
      </c>
      <c r="G744" s="836" t="s">
        <v>3401</v>
      </c>
      <c r="H744" s="836" t="s">
        <v>3423</v>
      </c>
      <c r="I744" s="853">
        <v>6.3266666730244951</v>
      </c>
      <c r="J744" s="853">
        <v>400</v>
      </c>
      <c r="K744" s="854">
        <v>2530</v>
      </c>
    </row>
    <row r="745" spans="1:11" ht="14.45" customHeight="1" x14ac:dyDescent="0.2">
      <c r="A745" s="832" t="s">
        <v>585</v>
      </c>
      <c r="B745" s="833" t="s">
        <v>586</v>
      </c>
      <c r="C745" s="836" t="s">
        <v>611</v>
      </c>
      <c r="D745" s="852" t="s">
        <v>612</v>
      </c>
      <c r="E745" s="836" t="s">
        <v>3377</v>
      </c>
      <c r="F745" s="852" t="s">
        <v>3378</v>
      </c>
      <c r="G745" s="836" t="s">
        <v>4312</v>
      </c>
      <c r="H745" s="836" t="s">
        <v>4313</v>
      </c>
      <c r="I745" s="853">
        <v>138</v>
      </c>
      <c r="J745" s="853">
        <v>15</v>
      </c>
      <c r="K745" s="854">
        <v>2070</v>
      </c>
    </row>
    <row r="746" spans="1:11" ht="14.45" customHeight="1" x14ac:dyDescent="0.2">
      <c r="A746" s="832" t="s">
        <v>585</v>
      </c>
      <c r="B746" s="833" t="s">
        <v>586</v>
      </c>
      <c r="C746" s="836" t="s">
        <v>611</v>
      </c>
      <c r="D746" s="852" t="s">
        <v>612</v>
      </c>
      <c r="E746" s="836" t="s">
        <v>3377</v>
      </c>
      <c r="F746" s="852" t="s">
        <v>3378</v>
      </c>
      <c r="G746" s="836" t="s">
        <v>4306</v>
      </c>
      <c r="H746" s="836" t="s">
        <v>4314</v>
      </c>
      <c r="I746" s="853">
        <v>167.83000183105469</v>
      </c>
      <c r="J746" s="853">
        <v>15</v>
      </c>
      <c r="K746" s="854">
        <v>2517.449951171875</v>
      </c>
    </row>
    <row r="747" spans="1:11" ht="14.45" customHeight="1" x14ac:dyDescent="0.2">
      <c r="A747" s="832" t="s">
        <v>585</v>
      </c>
      <c r="B747" s="833" t="s">
        <v>586</v>
      </c>
      <c r="C747" s="836" t="s">
        <v>611</v>
      </c>
      <c r="D747" s="852" t="s">
        <v>612</v>
      </c>
      <c r="E747" s="836" t="s">
        <v>3377</v>
      </c>
      <c r="F747" s="852" t="s">
        <v>3378</v>
      </c>
      <c r="G747" s="836" t="s">
        <v>4308</v>
      </c>
      <c r="H747" s="836" t="s">
        <v>4315</v>
      </c>
      <c r="I747" s="853">
        <v>517.5</v>
      </c>
      <c r="J747" s="853">
        <v>60</v>
      </c>
      <c r="K747" s="854">
        <v>31050</v>
      </c>
    </row>
    <row r="748" spans="1:11" ht="14.45" customHeight="1" x14ac:dyDescent="0.2">
      <c r="A748" s="832" t="s">
        <v>585</v>
      </c>
      <c r="B748" s="833" t="s">
        <v>586</v>
      </c>
      <c r="C748" s="836" t="s">
        <v>611</v>
      </c>
      <c r="D748" s="852" t="s">
        <v>612</v>
      </c>
      <c r="E748" s="836" t="s">
        <v>3377</v>
      </c>
      <c r="F748" s="852" t="s">
        <v>3378</v>
      </c>
      <c r="G748" s="836" t="s">
        <v>4316</v>
      </c>
      <c r="H748" s="836" t="s">
        <v>4317</v>
      </c>
      <c r="I748" s="853">
        <v>3835.02001953125</v>
      </c>
      <c r="J748" s="853">
        <v>3</v>
      </c>
      <c r="K748" s="854">
        <v>11505.0595703125</v>
      </c>
    </row>
    <row r="749" spans="1:11" ht="14.45" customHeight="1" x14ac:dyDescent="0.2">
      <c r="A749" s="832" t="s">
        <v>585</v>
      </c>
      <c r="B749" s="833" t="s">
        <v>586</v>
      </c>
      <c r="C749" s="836" t="s">
        <v>611</v>
      </c>
      <c r="D749" s="852" t="s">
        <v>612</v>
      </c>
      <c r="E749" s="836" t="s">
        <v>3377</v>
      </c>
      <c r="F749" s="852" t="s">
        <v>3378</v>
      </c>
      <c r="G749" s="836" t="s">
        <v>4318</v>
      </c>
      <c r="H749" s="836" t="s">
        <v>4319</v>
      </c>
      <c r="I749" s="853">
        <v>98.419998168945313</v>
      </c>
      <c r="J749" s="853">
        <v>10</v>
      </c>
      <c r="K749" s="854">
        <v>984.19000244140625</v>
      </c>
    </row>
    <row r="750" spans="1:11" ht="14.45" customHeight="1" x14ac:dyDescent="0.2">
      <c r="A750" s="832" t="s">
        <v>585</v>
      </c>
      <c r="B750" s="833" t="s">
        <v>586</v>
      </c>
      <c r="C750" s="836" t="s">
        <v>611</v>
      </c>
      <c r="D750" s="852" t="s">
        <v>612</v>
      </c>
      <c r="E750" s="836" t="s">
        <v>3377</v>
      </c>
      <c r="F750" s="852" t="s">
        <v>3378</v>
      </c>
      <c r="G750" s="836" t="s">
        <v>3437</v>
      </c>
      <c r="H750" s="836" t="s">
        <v>3438</v>
      </c>
      <c r="I750" s="853">
        <v>139.16999816894531</v>
      </c>
      <c r="J750" s="853">
        <v>1</v>
      </c>
      <c r="K750" s="854">
        <v>139.16999816894531</v>
      </c>
    </row>
    <row r="751" spans="1:11" ht="14.45" customHeight="1" x14ac:dyDescent="0.2">
      <c r="A751" s="832" t="s">
        <v>585</v>
      </c>
      <c r="B751" s="833" t="s">
        <v>586</v>
      </c>
      <c r="C751" s="836" t="s">
        <v>611</v>
      </c>
      <c r="D751" s="852" t="s">
        <v>612</v>
      </c>
      <c r="E751" s="836" t="s">
        <v>3377</v>
      </c>
      <c r="F751" s="852" t="s">
        <v>3378</v>
      </c>
      <c r="G751" s="836" t="s">
        <v>4310</v>
      </c>
      <c r="H751" s="836" t="s">
        <v>4320</v>
      </c>
      <c r="I751" s="853">
        <v>372.60000610351563</v>
      </c>
      <c r="J751" s="853">
        <v>7</v>
      </c>
      <c r="K751" s="854">
        <v>2608.2000427246094</v>
      </c>
    </row>
    <row r="752" spans="1:11" ht="14.45" customHeight="1" x14ac:dyDescent="0.2">
      <c r="A752" s="832" t="s">
        <v>585</v>
      </c>
      <c r="B752" s="833" t="s">
        <v>586</v>
      </c>
      <c r="C752" s="836" t="s">
        <v>611</v>
      </c>
      <c r="D752" s="852" t="s">
        <v>612</v>
      </c>
      <c r="E752" s="836" t="s">
        <v>3377</v>
      </c>
      <c r="F752" s="852" t="s">
        <v>3378</v>
      </c>
      <c r="G752" s="836" t="s">
        <v>4321</v>
      </c>
      <c r="H752" s="836" t="s">
        <v>4322</v>
      </c>
      <c r="I752" s="853">
        <v>41.240001678466797</v>
      </c>
      <c r="J752" s="853">
        <v>100</v>
      </c>
      <c r="K752" s="854">
        <v>4124.35986328125</v>
      </c>
    </row>
    <row r="753" spans="1:11" ht="14.45" customHeight="1" x14ac:dyDescent="0.2">
      <c r="A753" s="832" t="s">
        <v>585</v>
      </c>
      <c r="B753" s="833" t="s">
        <v>586</v>
      </c>
      <c r="C753" s="836" t="s">
        <v>611</v>
      </c>
      <c r="D753" s="852" t="s">
        <v>612</v>
      </c>
      <c r="E753" s="836" t="s">
        <v>3377</v>
      </c>
      <c r="F753" s="852" t="s">
        <v>3378</v>
      </c>
      <c r="G753" s="836" t="s">
        <v>3444</v>
      </c>
      <c r="H753" s="836" t="s">
        <v>3445</v>
      </c>
      <c r="I753" s="853">
        <v>1.3799999952316284</v>
      </c>
      <c r="J753" s="853">
        <v>400</v>
      </c>
      <c r="K753" s="854">
        <v>552</v>
      </c>
    </row>
    <row r="754" spans="1:11" ht="14.45" customHeight="1" x14ac:dyDescent="0.2">
      <c r="A754" s="832" t="s">
        <v>585</v>
      </c>
      <c r="B754" s="833" t="s">
        <v>586</v>
      </c>
      <c r="C754" s="836" t="s">
        <v>611</v>
      </c>
      <c r="D754" s="852" t="s">
        <v>612</v>
      </c>
      <c r="E754" s="836" t="s">
        <v>3377</v>
      </c>
      <c r="F754" s="852" t="s">
        <v>3378</v>
      </c>
      <c r="G754" s="836" t="s">
        <v>3446</v>
      </c>
      <c r="H754" s="836" t="s">
        <v>3447</v>
      </c>
      <c r="I754" s="853">
        <v>2.0649999380111694</v>
      </c>
      <c r="J754" s="853">
        <v>200</v>
      </c>
      <c r="K754" s="854">
        <v>413</v>
      </c>
    </row>
    <row r="755" spans="1:11" ht="14.45" customHeight="1" x14ac:dyDescent="0.2">
      <c r="A755" s="832" t="s">
        <v>585</v>
      </c>
      <c r="B755" s="833" t="s">
        <v>586</v>
      </c>
      <c r="C755" s="836" t="s">
        <v>611</v>
      </c>
      <c r="D755" s="852" t="s">
        <v>612</v>
      </c>
      <c r="E755" s="836" t="s">
        <v>3377</v>
      </c>
      <c r="F755" s="852" t="s">
        <v>3378</v>
      </c>
      <c r="G755" s="836" t="s">
        <v>3460</v>
      </c>
      <c r="H755" s="836" t="s">
        <v>3889</v>
      </c>
      <c r="I755" s="853">
        <v>5.869999885559082</v>
      </c>
      <c r="J755" s="853">
        <v>150</v>
      </c>
      <c r="K755" s="854">
        <v>880.5</v>
      </c>
    </row>
    <row r="756" spans="1:11" ht="14.45" customHeight="1" x14ac:dyDescent="0.2">
      <c r="A756" s="832" t="s">
        <v>585</v>
      </c>
      <c r="B756" s="833" t="s">
        <v>586</v>
      </c>
      <c r="C756" s="836" t="s">
        <v>611</v>
      </c>
      <c r="D756" s="852" t="s">
        <v>612</v>
      </c>
      <c r="E756" s="836" t="s">
        <v>3377</v>
      </c>
      <c r="F756" s="852" t="s">
        <v>3378</v>
      </c>
      <c r="G756" s="836" t="s">
        <v>3464</v>
      </c>
      <c r="H756" s="836" t="s">
        <v>4323</v>
      </c>
      <c r="I756" s="853">
        <v>98.370002746582031</v>
      </c>
      <c r="J756" s="853">
        <v>2</v>
      </c>
      <c r="K756" s="854">
        <v>196.74000549316406</v>
      </c>
    </row>
    <row r="757" spans="1:11" ht="14.45" customHeight="1" x14ac:dyDescent="0.2">
      <c r="A757" s="832" t="s">
        <v>585</v>
      </c>
      <c r="B757" s="833" t="s">
        <v>586</v>
      </c>
      <c r="C757" s="836" t="s">
        <v>611</v>
      </c>
      <c r="D757" s="852" t="s">
        <v>612</v>
      </c>
      <c r="E757" s="836" t="s">
        <v>3377</v>
      </c>
      <c r="F757" s="852" t="s">
        <v>3378</v>
      </c>
      <c r="G757" s="836" t="s">
        <v>3907</v>
      </c>
      <c r="H757" s="836" t="s">
        <v>4324</v>
      </c>
      <c r="I757" s="853">
        <v>7.630000114440918</v>
      </c>
      <c r="J757" s="853">
        <v>24</v>
      </c>
      <c r="K757" s="854">
        <v>183.1199951171875</v>
      </c>
    </row>
    <row r="758" spans="1:11" ht="14.45" customHeight="1" x14ac:dyDescent="0.2">
      <c r="A758" s="832" t="s">
        <v>585</v>
      </c>
      <c r="B758" s="833" t="s">
        <v>586</v>
      </c>
      <c r="C758" s="836" t="s">
        <v>611</v>
      </c>
      <c r="D758" s="852" t="s">
        <v>612</v>
      </c>
      <c r="E758" s="836" t="s">
        <v>3377</v>
      </c>
      <c r="F758" s="852" t="s">
        <v>3378</v>
      </c>
      <c r="G758" s="836" t="s">
        <v>3911</v>
      </c>
      <c r="H758" s="836" t="s">
        <v>4325</v>
      </c>
      <c r="I758" s="853">
        <v>25.559999465942383</v>
      </c>
      <c r="J758" s="853">
        <v>24</v>
      </c>
      <c r="K758" s="854">
        <v>613.44000244140625</v>
      </c>
    </row>
    <row r="759" spans="1:11" ht="14.45" customHeight="1" x14ac:dyDescent="0.2">
      <c r="A759" s="832" t="s">
        <v>585</v>
      </c>
      <c r="B759" s="833" t="s">
        <v>586</v>
      </c>
      <c r="C759" s="836" t="s">
        <v>611</v>
      </c>
      <c r="D759" s="852" t="s">
        <v>612</v>
      </c>
      <c r="E759" s="836" t="s">
        <v>3377</v>
      </c>
      <c r="F759" s="852" t="s">
        <v>3378</v>
      </c>
      <c r="G759" s="836" t="s">
        <v>3444</v>
      </c>
      <c r="H759" s="836" t="s">
        <v>3452</v>
      </c>
      <c r="I759" s="853">
        <v>1.3799999952316284</v>
      </c>
      <c r="J759" s="853">
        <v>1200</v>
      </c>
      <c r="K759" s="854">
        <v>1656</v>
      </c>
    </row>
    <row r="760" spans="1:11" ht="14.45" customHeight="1" x14ac:dyDescent="0.2">
      <c r="A760" s="832" t="s">
        <v>585</v>
      </c>
      <c r="B760" s="833" t="s">
        <v>586</v>
      </c>
      <c r="C760" s="836" t="s">
        <v>611</v>
      </c>
      <c r="D760" s="852" t="s">
        <v>612</v>
      </c>
      <c r="E760" s="836" t="s">
        <v>3377</v>
      </c>
      <c r="F760" s="852" t="s">
        <v>3378</v>
      </c>
      <c r="G760" s="836" t="s">
        <v>3446</v>
      </c>
      <c r="H760" s="836" t="s">
        <v>3457</v>
      </c>
      <c r="I760" s="853">
        <v>2.0614285128457204</v>
      </c>
      <c r="J760" s="853">
        <v>600</v>
      </c>
      <c r="K760" s="854">
        <v>1236.5</v>
      </c>
    </row>
    <row r="761" spans="1:11" ht="14.45" customHeight="1" x14ac:dyDescent="0.2">
      <c r="A761" s="832" t="s">
        <v>585</v>
      </c>
      <c r="B761" s="833" t="s">
        <v>586</v>
      </c>
      <c r="C761" s="836" t="s">
        <v>611</v>
      </c>
      <c r="D761" s="852" t="s">
        <v>612</v>
      </c>
      <c r="E761" s="836" t="s">
        <v>3377</v>
      </c>
      <c r="F761" s="852" t="s">
        <v>3378</v>
      </c>
      <c r="G761" s="836" t="s">
        <v>3460</v>
      </c>
      <c r="H761" s="836" t="s">
        <v>3461</v>
      </c>
      <c r="I761" s="853">
        <v>5.8733332951863604</v>
      </c>
      <c r="J761" s="853">
        <v>300</v>
      </c>
      <c r="K761" s="854">
        <v>1762</v>
      </c>
    </row>
    <row r="762" spans="1:11" ht="14.45" customHeight="1" x14ac:dyDescent="0.2">
      <c r="A762" s="832" t="s">
        <v>585</v>
      </c>
      <c r="B762" s="833" t="s">
        <v>586</v>
      </c>
      <c r="C762" s="836" t="s">
        <v>611</v>
      </c>
      <c r="D762" s="852" t="s">
        <v>612</v>
      </c>
      <c r="E762" s="836" t="s">
        <v>3377</v>
      </c>
      <c r="F762" s="852" t="s">
        <v>3378</v>
      </c>
      <c r="G762" s="836" t="s">
        <v>3464</v>
      </c>
      <c r="H762" s="836" t="s">
        <v>3465</v>
      </c>
      <c r="I762" s="853">
        <v>98.379997253417969</v>
      </c>
      <c r="J762" s="853">
        <v>2</v>
      </c>
      <c r="K762" s="854">
        <v>196.75999450683594</v>
      </c>
    </row>
    <row r="763" spans="1:11" ht="14.45" customHeight="1" x14ac:dyDescent="0.2">
      <c r="A763" s="832" t="s">
        <v>585</v>
      </c>
      <c r="B763" s="833" t="s">
        <v>586</v>
      </c>
      <c r="C763" s="836" t="s">
        <v>611</v>
      </c>
      <c r="D763" s="852" t="s">
        <v>612</v>
      </c>
      <c r="E763" s="836" t="s">
        <v>3377</v>
      </c>
      <c r="F763" s="852" t="s">
        <v>3378</v>
      </c>
      <c r="G763" s="836" t="s">
        <v>4326</v>
      </c>
      <c r="H763" s="836" t="s">
        <v>4327</v>
      </c>
      <c r="I763" s="853">
        <v>5.619999885559082</v>
      </c>
      <c r="J763" s="853">
        <v>48</v>
      </c>
      <c r="K763" s="854">
        <v>269.92001342773438</v>
      </c>
    </row>
    <row r="764" spans="1:11" ht="14.45" customHeight="1" x14ac:dyDescent="0.2">
      <c r="A764" s="832" t="s">
        <v>585</v>
      </c>
      <c r="B764" s="833" t="s">
        <v>586</v>
      </c>
      <c r="C764" s="836" t="s">
        <v>611</v>
      </c>
      <c r="D764" s="852" t="s">
        <v>612</v>
      </c>
      <c r="E764" s="836" t="s">
        <v>3377</v>
      </c>
      <c r="F764" s="852" t="s">
        <v>3378</v>
      </c>
      <c r="G764" s="836" t="s">
        <v>3907</v>
      </c>
      <c r="H764" s="836" t="s">
        <v>3908</v>
      </c>
      <c r="I764" s="853">
        <v>7.630000114440918</v>
      </c>
      <c r="J764" s="853">
        <v>120</v>
      </c>
      <c r="K764" s="854">
        <v>915.5999755859375</v>
      </c>
    </row>
    <row r="765" spans="1:11" ht="14.45" customHeight="1" x14ac:dyDescent="0.2">
      <c r="A765" s="832" t="s">
        <v>585</v>
      </c>
      <c r="B765" s="833" t="s">
        <v>586</v>
      </c>
      <c r="C765" s="836" t="s">
        <v>611</v>
      </c>
      <c r="D765" s="852" t="s">
        <v>612</v>
      </c>
      <c r="E765" s="836" t="s">
        <v>3377</v>
      </c>
      <c r="F765" s="852" t="s">
        <v>3378</v>
      </c>
      <c r="G765" s="836" t="s">
        <v>3911</v>
      </c>
      <c r="H765" s="836" t="s">
        <v>3912</v>
      </c>
      <c r="I765" s="853">
        <v>25.559999465942383</v>
      </c>
      <c r="J765" s="853">
        <v>48</v>
      </c>
      <c r="K765" s="854">
        <v>1226.7200317382813</v>
      </c>
    </row>
    <row r="766" spans="1:11" ht="14.45" customHeight="1" x14ac:dyDescent="0.2">
      <c r="A766" s="832" t="s">
        <v>585</v>
      </c>
      <c r="B766" s="833" t="s">
        <v>586</v>
      </c>
      <c r="C766" s="836" t="s">
        <v>611</v>
      </c>
      <c r="D766" s="852" t="s">
        <v>612</v>
      </c>
      <c r="E766" s="836" t="s">
        <v>3377</v>
      </c>
      <c r="F766" s="852" t="s">
        <v>3378</v>
      </c>
      <c r="G766" s="836" t="s">
        <v>4328</v>
      </c>
      <c r="H766" s="836" t="s">
        <v>4329</v>
      </c>
      <c r="I766" s="853">
        <v>10.525000095367432</v>
      </c>
      <c r="J766" s="853">
        <v>100</v>
      </c>
      <c r="K766" s="854">
        <v>1052.4000244140625</v>
      </c>
    </row>
    <row r="767" spans="1:11" ht="14.45" customHeight="1" x14ac:dyDescent="0.2">
      <c r="A767" s="832" t="s">
        <v>585</v>
      </c>
      <c r="B767" s="833" t="s">
        <v>586</v>
      </c>
      <c r="C767" s="836" t="s">
        <v>611</v>
      </c>
      <c r="D767" s="852" t="s">
        <v>612</v>
      </c>
      <c r="E767" s="836" t="s">
        <v>3377</v>
      </c>
      <c r="F767" s="852" t="s">
        <v>3378</v>
      </c>
      <c r="G767" s="836" t="s">
        <v>4328</v>
      </c>
      <c r="H767" s="836" t="s">
        <v>4330</v>
      </c>
      <c r="I767" s="853">
        <v>10.525000095367432</v>
      </c>
      <c r="J767" s="853">
        <v>80</v>
      </c>
      <c r="K767" s="854">
        <v>842</v>
      </c>
    </row>
    <row r="768" spans="1:11" ht="14.45" customHeight="1" x14ac:dyDescent="0.2">
      <c r="A768" s="832" t="s">
        <v>585</v>
      </c>
      <c r="B768" s="833" t="s">
        <v>586</v>
      </c>
      <c r="C768" s="836" t="s">
        <v>611</v>
      </c>
      <c r="D768" s="852" t="s">
        <v>612</v>
      </c>
      <c r="E768" s="836" t="s">
        <v>3377</v>
      </c>
      <c r="F768" s="852" t="s">
        <v>3378</v>
      </c>
      <c r="G768" s="836" t="s">
        <v>3475</v>
      </c>
      <c r="H768" s="836" t="s">
        <v>3476</v>
      </c>
      <c r="I768" s="853">
        <v>1490.1900024414063</v>
      </c>
      <c r="J768" s="853">
        <v>11</v>
      </c>
      <c r="K768" s="854">
        <v>16392.10009765625</v>
      </c>
    </row>
    <row r="769" spans="1:11" ht="14.45" customHeight="1" x14ac:dyDescent="0.2">
      <c r="A769" s="832" t="s">
        <v>585</v>
      </c>
      <c r="B769" s="833" t="s">
        <v>586</v>
      </c>
      <c r="C769" s="836" t="s">
        <v>611</v>
      </c>
      <c r="D769" s="852" t="s">
        <v>612</v>
      </c>
      <c r="E769" s="836" t="s">
        <v>3377</v>
      </c>
      <c r="F769" s="852" t="s">
        <v>3378</v>
      </c>
      <c r="G769" s="836" t="s">
        <v>4331</v>
      </c>
      <c r="H769" s="836" t="s">
        <v>4332</v>
      </c>
      <c r="I769" s="853">
        <v>10.869999885559082</v>
      </c>
      <c r="J769" s="853">
        <v>3000</v>
      </c>
      <c r="K769" s="854">
        <v>32602.5</v>
      </c>
    </row>
    <row r="770" spans="1:11" ht="14.45" customHeight="1" x14ac:dyDescent="0.2">
      <c r="A770" s="832" t="s">
        <v>585</v>
      </c>
      <c r="B770" s="833" t="s">
        <v>586</v>
      </c>
      <c r="C770" s="836" t="s">
        <v>611</v>
      </c>
      <c r="D770" s="852" t="s">
        <v>612</v>
      </c>
      <c r="E770" s="836" t="s">
        <v>3377</v>
      </c>
      <c r="F770" s="852" t="s">
        <v>3378</v>
      </c>
      <c r="G770" s="836" t="s">
        <v>4331</v>
      </c>
      <c r="H770" s="836" t="s">
        <v>4333</v>
      </c>
      <c r="I770" s="853">
        <v>10.869999885559082</v>
      </c>
      <c r="J770" s="853">
        <v>7500</v>
      </c>
      <c r="K770" s="854">
        <v>81506.25</v>
      </c>
    </row>
    <row r="771" spans="1:11" ht="14.45" customHeight="1" x14ac:dyDescent="0.2">
      <c r="A771" s="832" t="s">
        <v>585</v>
      </c>
      <c r="B771" s="833" t="s">
        <v>586</v>
      </c>
      <c r="C771" s="836" t="s">
        <v>611</v>
      </c>
      <c r="D771" s="852" t="s">
        <v>612</v>
      </c>
      <c r="E771" s="836" t="s">
        <v>3377</v>
      </c>
      <c r="F771" s="852" t="s">
        <v>3378</v>
      </c>
      <c r="G771" s="836" t="s">
        <v>4334</v>
      </c>
      <c r="H771" s="836" t="s">
        <v>4335</v>
      </c>
      <c r="I771" s="853">
        <v>3.7999999523162842</v>
      </c>
      <c r="J771" s="853">
        <v>750</v>
      </c>
      <c r="K771" s="854">
        <v>2846.25</v>
      </c>
    </row>
    <row r="772" spans="1:11" ht="14.45" customHeight="1" x14ac:dyDescent="0.2">
      <c r="A772" s="832" t="s">
        <v>585</v>
      </c>
      <c r="B772" s="833" t="s">
        <v>586</v>
      </c>
      <c r="C772" s="836" t="s">
        <v>611</v>
      </c>
      <c r="D772" s="852" t="s">
        <v>612</v>
      </c>
      <c r="E772" s="836" t="s">
        <v>3377</v>
      </c>
      <c r="F772" s="852" t="s">
        <v>3378</v>
      </c>
      <c r="G772" s="836" t="s">
        <v>4336</v>
      </c>
      <c r="H772" s="836" t="s">
        <v>4337</v>
      </c>
      <c r="I772" s="853">
        <v>8.7399997711181641</v>
      </c>
      <c r="J772" s="853">
        <v>500</v>
      </c>
      <c r="K772" s="854">
        <v>4370</v>
      </c>
    </row>
    <row r="773" spans="1:11" ht="14.45" customHeight="1" x14ac:dyDescent="0.2">
      <c r="A773" s="832" t="s">
        <v>585</v>
      </c>
      <c r="B773" s="833" t="s">
        <v>586</v>
      </c>
      <c r="C773" s="836" t="s">
        <v>611</v>
      </c>
      <c r="D773" s="852" t="s">
        <v>612</v>
      </c>
      <c r="E773" s="836" t="s">
        <v>3377</v>
      </c>
      <c r="F773" s="852" t="s">
        <v>3378</v>
      </c>
      <c r="G773" s="836" t="s">
        <v>4338</v>
      </c>
      <c r="H773" s="836" t="s">
        <v>4339</v>
      </c>
      <c r="I773" s="853">
        <v>408.6400146484375</v>
      </c>
      <c r="J773" s="853">
        <v>10</v>
      </c>
      <c r="K773" s="854">
        <v>4086.409912109375</v>
      </c>
    </row>
    <row r="774" spans="1:11" ht="14.45" customHeight="1" x14ac:dyDescent="0.2">
      <c r="A774" s="832" t="s">
        <v>585</v>
      </c>
      <c r="B774" s="833" t="s">
        <v>586</v>
      </c>
      <c r="C774" s="836" t="s">
        <v>611</v>
      </c>
      <c r="D774" s="852" t="s">
        <v>612</v>
      </c>
      <c r="E774" s="836" t="s">
        <v>3377</v>
      </c>
      <c r="F774" s="852" t="s">
        <v>3378</v>
      </c>
      <c r="G774" s="836" t="s">
        <v>4338</v>
      </c>
      <c r="H774" s="836" t="s">
        <v>4340</v>
      </c>
      <c r="I774" s="853">
        <v>408.6400146484375</v>
      </c>
      <c r="J774" s="853">
        <v>20</v>
      </c>
      <c r="K774" s="854">
        <v>8172.81982421875</v>
      </c>
    </row>
    <row r="775" spans="1:11" ht="14.45" customHeight="1" x14ac:dyDescent="0.2">
      <c r="A775" s="832" t="s">
        <v>585</v>
      </c>
      <c r="B775" s="833" t="s">
        <v>586</v>
      </c>
      <c r="C775" s="836" t="s">
        <v>611</v>
      </c>
      <c r="D775" s="852" t="s">
        <v>612</v>
      </c>
      <c r="E775" s="836" t="s">
        <v>3377</v>
      </c>
      <c r="F775" s="852" t="s">
        <v>3378</v>
      </c>
      <c r="G775" s="836" t="s">
        <v>4341</v>
      </c>
      <c r="H775" s="836" t="s">
        <v>4342</v>
      </c>
      <c r="I775" s="853">
        <v>7.4800000190734863</v>
      </c>
      <c r="J775" s="853">
        <v>100</v>
      </c>
      <c r="K775" s="854">
        <v>747.5</v>
      </c>
    </row>
    <row r="776" spans="1:11" ht="14.45" customHeight="1" x14ac:dyDescent="0.2">
      <c r="A776" s="832" t="s">
        <v>585</v>
      </c>
      <c r="B776" s="833" t="s">
        <v>586</v>
      </c>
      <c r="C776" s="836" t="s">
        <v>611</v>
      </c>
      <c r="D776" s="852" t="s">
        <v>612</v>
      </c>
      <c r="E776" s="836" t="s">
        <v>3377</v>
      </c>
      <c r="F776" s="852" t="s">
        <v>3378</v>
      </c>
      <c r="G776" s="836" t="s">
        <v>4343</v>
      </c>
      <c r="H776" s="836" t="s">
        <v>4344</v>
      </c>
      <c r="I776" s="853">
        <v>4347</v>
      </c>
      <c r="J776" s="853">
        <v>5</v>
      </c>
      <c r="K776" s="854">
        <v>21735</v>
      </c>
    </row>
    <row r="777" spans="1:11" ht="14.45" customHeight="1" x14ac:dyDescent="0.2">
      <c r="A777" s="832" t="s">
        <v>585</v>
      </c>
      <c r="B777" s="833" t="s">
        <v>586</v>
      </c>
      <c r="C777" s="836" t="s">
        <v>611</v>
      </c>
      <c r="D777" s="852" t="s">
        <v>612</v>
      </c>
      <c r="E777" s="836" t="s">
        <v>3377</v>
      </c>
      <c r="F777" s="852" t="s">
        <v>3378</v>
      </c>
      <c r="G777" s="836" t="s">
        <v>3481</v>
      </c>
      <c r="H777" s="836" t="s">
        <v>3916</v>
      </c>
      <c r="I777" s="853">
        <v>0.49000000953674316</v>
      </c>
      <c r="J777" s="853">
        <v>1000</v>
      </c>
      <c r="K777" s="854">
        <v>490</v>
      </c>
    </row>
    <row r="778" spans="1:11" ht="14.45" customHeight="1" x14ac:dyDescent="0.2">
      <c r="A778" s="832" t="s">
        <v>585</v>
      </c>
      <c r="B778" s="833" t="s">
        <v>586</v>
      </c>
      <c r="C778" s="836" t="s">
        <v>611</v>
      </c>
      <c r="D778" s="852" t="s">
        <v>612</v>
      </c>
      <c r="E778" s="836" t="s">
        <v>3377</v>
      </c>
      <c r="F778" s="852" t="s">
        <v>3378</v>
      </c>
      <c r="G778" s="836" t="s">
        <v>4345</v>
      </c>
      <c r="H778" s="836" t="s">
        <v>4346</v>
      </c>
      <c r="I778" s="853">
        <v>2.380000114440918</v>
      </c>
      <c r="J778" s="853">
        <v>120</v>
      </c>
      <c r="K778" s="854">
        <v>285.60000610351563</v>
      </c>
    </row>
    <row r="779" spans="1:11" ht="14.45" customHeight="1" x14ac:dyDescent="0.2">
      <c r="A779" s="832" t="s">
        <v>585</v>
      </c>
      <c r="B779" s="833" t="s">
        <v>586</v>
      </c>
      <c r="C779" s="836" t="s">
        <v>611</v>
      </c>
      <c r="D779" s="852" t="s">
        <v>612</v>
      </c>
      <c r="E779" s="836" t="s">
        <v>3377</v>
      </c>
      <c r="F779" s="852" t="s">
        <v>3378</v>
      </c>
      <c r="G779" s="836" t="s">
        <v>3481</v>
      </c>
      <c r="H779" s="836" t="s">
        <v>3482</v>
      </c>
      <c r="I779" s="853">
        <v>0.49666666984558105</v>
      </c>
      <c r="J779" s="853">
        <v>5500</v>
      </c>
      <c r="K779" s="854">
        <v>2730</v>
      </c>
    </row>
    <row r="780" spans="1:11" ht="14.45" customHeight="1" x14ac:dyDescent="0.2">
      <c r="A780" s="832" t="s">
        <v>585</v>
      </c>
      <c r="B780" s="833" t="s">
        <v>586</v>
      </c>
      <c r="C780" s="836" t="s">
        <v>611</v>
      </c>
      <c r="D780" s="852" t="s">
        <v>612</v>
      </c>
      <c r="E780" s="836" t="s">
        <v>3377</v>
      </c>
      <c r="F780" s="852" t="s">
        <v>3378</v>
      </c>
      <c r="G780" s="836" t="s">
        <v>4345</v>
      </c>
      <c r="H780" s="836" t="s">
        <v>4347</v>
      </c>
      <c r="I780" s="853">
        <v>2.3920001029968261</v>
      </c>
      <c r="J780" s="853">
        <v>1120</v>
      </c>
      <c r="K780" s="854">
        <v>2674.3999938964844</v>
      </c>
    </row>
    <row r="781" spans="1:11" ht="14.45" customHeight="1" x14ac:dyDescent="0.2">
      <c r="A781" s="832" t="s">
        <v>585</v>
      </c>
      <c r="B781" s="833" t="s">
        <v>586</v>
      </c>
      <c r="C781" s="836" t="s">
        <v>611</v>
      </c>
      <c r="D781" s="852" t="s">
        <v>612</v>
      </c>
      <c r="E781" s="836" t="s">
        <v>3377</v>
      </c>
      <c r="F781" s="852" t="s">
        <v>3378</v>
      </c>
      <c r="G781" s="836" t="s">
        <v>4348</v>
      </c>
      <c r="H781" s="836" t="s">
        <v>4349</v>
      </c>
      <c r="I781" s="853">
        <v>5.1774998903274536</v>
      </c>
      <c r="J781" s="853">
        <v>6000</v>
      </c>
      <c r="K781" s="854">
        <v>31050</v>
      </c>
    </row>
    <row r="782" spans="1:11" ht="14.45" customHeight="1" x14ac:dyDescent="0.2">
      <c r="A782" s="832" t="s">
        <v>585</v>
      </c>
      <c r="B782" s="833" t="s">
        <v>586</v>
      </c>
      <c r="C782" s="836" t="s">
        <v>611</v>
      </c>
      <c r="D782" s="852" t="s">
        <v>612</v>
      </c>
      <c r="E782" s="836" t="s">
        <v>3377</v>
      </c>
      <c r="F782" s="852" t="s">
        <v>3378</v>
      </c>
      <c r="G782" s="836" t="s">
        <v>4348</v>
      </c>
      <c r="H782" s="836" t="s">
        <v>4350</v>
      </c>
      <c r="I782" s="853">
        <v>5.1774998903274536</v>
      </c>
      <c r="J782" s="853">
        <v>4400</v>
      </c>
      <c r="K782" s="854">
        <v>22770.010009765625</v>
      </c>
    </row>
    <row r="783" spans="1:11" ht="14.45" customHeight="1" x14ac:dyDescent="0.2">
      <c r="A783" s="832" t="s">
        <v>585</v>
      </c>
      <c r="B783" s="833" t="s">
        <v>586</v>
      </c>
      <c r="C783" s="836" t="s">
        <v>611</v>
      </c>
      <c r="D783" s="852" t="s">
        <v>612</v>
      </c>
      <c r="E783" s="836" t="s">
        <v>3494</v>
      </c>
      <c r="F783" s="852" t="s">
        <v>3495</v>
      </c>
      <c r="G783" s="836" t="s">
        <v>4351</v>
      </c>
      <c r="H783" s="836" t="s">
        <v>4352</v>
      </c>
      <c r="I783" s="853">
        <v>9.9700002670288086</v>
      </c>
      <c r="J783" s="853">
        <v>100</v>
      </c>
      <c r="K783" s="854">
        <v>997.03997802734375</v>
      </c>
    </row>
    <row r="784" spans="1:11" ht="14.45" customHeight="1" x14ac:dyDescent="0.2">
      <c r="A784" s="832" t="s">
        <v>585</v>
      </c>
      <c r="B784" s="833" t="s">
        <v>586</v>
      </c>
      <c r="C784" s="836" t="s">
        <v>611</v>
      </c>
      <c r="D784" s="852" t="s">
        <v>612</v>
      </c>
      <c r="E784" s="836" t="s">
        <v>3494</v>
      </c>
      <c r="F784" s="852" t="s">
        <v>3495</v>
      </c>
      <c r="G784" s="836" t="s">
        <v>4351</v>
      </c>
      <c r="H784" s="836" t="s">
        <v>4353</v>
      </c>
      <c r="I784" s="853">
        <v>9.9700002670288086</v>
      </c>
      <c r="J784" s="853">
        <v>100</v>
      </c>
      <c r="K784" s="854">
        <v>997.03997802734375</v>
      </c>
    </row>
    <row r="785" spans="1:11" ht="14.45" customHeight="1" x14ac:dyDescent="0.2">
      <c r="A785" s="832" t="s">
        <v>585</v>
      </c>
      <c r="B785" s="833" t="s">
        <v>586</v>
      </c>
      <c r="C785" s="836" t="s">
        <v>611</v>
      </c>
      <c r="D785" s="852" t="s">
        <v>612</v>
      </c>
      <c r="E785" s="836" t="s">
        <v>3494</v>
      </c>
      <c r="F785" s="852" t="s">
        <v>3495</v>
      </c>
      <c r="G785" s="836" t="s">
        <v>3502</v>
      </c>
      <c r="H785" s="836" t="s">
        <v>3503</v>
      </c>
      <c r="I785" s="853">
        <v>2.9100000858306885</v>
      </c>
      <c r="J785" s="853">
        <v>100</v>
      </c>
      <c r="K785" s="854">
        <v>291</v>
      </c>
    </row>
    <row r="786" spans="1:11" ht="14.45" customHeight="1" x14ac:dyDescent="0.2">
      <c r="A786" s="832" t="s">
        <v>585</v>
      </c>
      <c r="B786" s="833" t="s">
        <v>586</v>
      </c>
      <c r="C786" s="836" t="s">
        <v>611</v>
      </c>
      <c r="D786" s="852" t="s">
        <v>612</v>
      </c>
      <c r="E786" s="836" t="s">
        <v>3494</v>
      </c>
      <c r="F786" s="852" t="s">
        <v>3495</v>
      </c>
      <c r="G786" s="836" t="s">
        <v>4354</v>
      </c>
      <c r="H786" s="836" t="s">
        <v>4355</v>
      </c>
      <c r="I786" s="853">
        <v>2.9050000905990601</v>
      </c>
      <c r="J786" s="853">
        <v>200</v>
      </c>
      <c r="K786" s="854">
        <v>581</v>
      </c>
    </row>
    <row r="787" spans="1:11" ht="14.45" customHeight="1" x14ac:dyDescent="0.2">
      <c r="A787" s="832" t="s">
        <v>585</v>
      </c>
      <c r="B787" s="833" t="s">
        <v>586</v>
      </c>
      <c r="C787" s="836" t="s">
        <v>611</v>
      </c>
      <c r="D787" s="852" t="s">
        <v>612</v>
      </c>
      <c r="E787" s="836" t="s">
        <v>3494</v>
      </c>
      <c r="F787" s="852" t="s">
        <v>3495</v>
      </c>
      <c r="G787" s="836" t="s">
        <v>4356</v>
      </c>
      <c r="H787" s="836" t="s">
        <v>4357</v>
      </c>
      <c r="I787" s="853">
        <v>2.9000000953674316</v>
      </c>
      <c r="J787" s="853">
        <v>200</v>
      </c>
      <c r="K787" s="854">
        <v>580.79998779296875</v>
      </c>
    </row>
    <row r="788" spans="1:11" ht="14.45" customHeight="1" x14ac:dyDescent="0.2">
      <c r="A788" s="832" t="s">
        <v>585</v>
      </c>
      <c r="B788" s="833" t="s">
        <v>586</v>
      </c>
      <c r="C788" s="836" t="s">
        <v>611</v>
      </c>
      <c r="D788" s="852" t="s">
        <v>612</v>
      </c>
      <c r="E788" s="836" t="s">
        <v>3494</v>
      </c>
      <c r="F788" s="852" t="s">
        <v>3495</v>
      </c>
      <c r="G788" s="836" t="s">
        <v>4358</v>
      </c>
      <c r="H788" s="836" t="s">
        <v>4359</v>
      </c>
      <c r="I788" s="853">
        <v>1221</v>
      </c>
      <c r="J788" s="853">
        <v>40</v>
      </c>
      <c r="K788" s="854">
        <v>48840</v>
      </c>
    </row>
    <row r="789" spans="1:11" ht="14.45" customHeight="1" x14ac:dyDescent="0.2">
      <c r="A789" s="832" t="s">
        <v>585</v>
      </c>
      <c r="B789" s="833" t="s">
        <v>586</v>
      </c>
      <c r="C789" s="836" t="s">
        <v>611</v>
      </c>
      <c r="D789" s="852" t="s">
        <v>612</v>
      </c>
      <c r="E789" s="836" t="s">
        <v>3494</v>
      </c>
      <c r="F789" s="852" t="s">
        <v>3495</v>
      </c>
      <c r="G789" s="836" t="s">
        <v>4358</v>
      </c>
      <c r="H789" s="836" t="s">
        <v>4360</v>
      </c>
      <c r="I789" s="853">
        <v>1221</v>
      </c>
      <c r="J789" s="853">
        <v>100</v>
      </c>
      <c r="K789" s="854">
        <v>122099.94140625</v>
      </c>
    </row>
    <row r="790" spans="1:11" ht="14.45" customHeight="1" x14ac:dyDescent="0.2">
      <c r="A790" s="832" t="s">
        <v>585</v>
      </c>
      <c r="B790" s="833" t="s">
        <v>586</v>
      </c>
      <c r="C790" s="836" t="s">
        <v>611</v>
      </c>
      <c r="D790" s="852" t="s">
        <v>612</v>
      </c>
      <c r="E790" s="836" t="s">
        <v>3494</v>
      </c>
      <c r="F790" s="852" t="s">
        <v>3495</v>
      </c>
      <c r="G790" s="836" t="s">
        <v>4361</v>
      </c>
      <c r="H790" s="836" t="s">
        <v>4362</v>
      </c>
      <c r="I790" s="853">
        <v>250.80000305175781</v>
      </c>
      <c r="J790" s="853">
        <v>25</v>
      </c>
      <c r="K790" s="854">
        <v>6269.919921875</v>
      </c>
    </row>
    <row r="791" spans="1:11" ht="14.45" customHeight="1" x14ac:dyDescent="0.2">
      <c r="A791" s="832" t="s">
        <v>585</v>
      </c>
      <c r="B791" s="833" t="s">
        <v>586</v>
      </c>
      <c r="C791" s="836" t="s">
        <v>611</v>
      </c>
      <c r="D791" s="852" t="s">
        <v>612</v>
      </c>
      <c r="E791" s="836" t="s">
        <v>3494</v>
      </c>
      <c r="F791" s="852" t="s">
        <v>3495</v>
      </c>
      <c r="G791" s="836" t="s">
        <v>4363</v>
      </c>
      <c r="H791" s="836" t="s">
        <v>4364</v>
      </c>
      <c r="I791" s="853">
        <v>8.4700002670288086</v>
      </c>
      <c r="J791" s="853">
        <v>200</v>
      </c>
      <c r="K791" s="854">
        <v>1694</v>
      </c>
    </row>
    <row r="792" spans="1:11" ht="14.45" customHeight="1" x14ac:dyDescent="0.2">
      <c r="A792" s="832" t="s">
        <v>585</v>
      </c>
      <c r="B792" s="833" t="s">
        <v>586</v>
      </c>
      <c r="C792" s="836" t="s">
        <v>611</v>
      </c>
      <c r="D792" s="852" t="s">
        <v>612</v>
      </c>
      <c r="E792" s="836" t="s">
        <v>3494</v>
      </c>
      <c r="F792" s="852" t="s">
        <v>3495</v>
      </c>
      <c r="G792" s="836" t="s">
        <v>4365</v>
      </c>
      <c r="H792" s="836" t="s">
        <v>4366</v>
      </c>
      <c r="I792" s="853">
        <v>216.19999694824219</v>
      </c>
      <c r="J792" s="853">
        <v>30</v>
      </c>
      <c r="K792" s="854">
        <v>6486.080078125</v>
      </c>
    </row>
    <row r="793" spans="1:11" ht="14.45" customHeight="1" x14ac:dyDescent="0.2">
      <c r="A793" s="832" t="s">
        <v>585</v>
      </c>
      <c r="B793" s="833" t="s">
        <v>586</v>
      </c>
      <c r="C793" s="836" t="s">
        <v>611</v>
      </c>
      <c r="D793" s="852" t="s">
        <v>612</v>
      </c>
      <c r="E793" s="836" t="s">
        <v>3494</v>
      </c>
      <c r="F793" s="852" t="s">
        <v>3495</v>
      </c>
      <c r="G793" s="836" t="s">
        <v>4361</v>
      </c>
      <c r="H793" s="836" t="s">
        <v>4367</v>
      </c>
      <c r="I793" s="853">
        <v>250.80000305175781</v>
      </c>
      <c r="J793" s="853">
        <v>25</v>
      </c>
      <c r="K793" s="854">
        <v>6269.919921875</v>
      </c>
    </row>
    <row r="794" spans="1:11" ht="14.45" customHeight="1" x14ac:dyDescent="0.2">
      <c r="A794" s="832" t="s">
        <v>585</v>
      </c>
      <c r="B794" s="833" t="s">
        <v>586</v>
      </c>
      <c r="C794" s="836" t="s">
        <v>611</v>
      </c>
      <c r="D794" s="852" t="s">
        <v>612</v>
      </c>
      <c r="E794" s="836" t="s">
        <v>3494</v>
      </c>
      <c r="F794" s="852" t="s">
        <v>3495</v>
      </c>
      <c r="G794" s="836" t="s">
        <v>4363</v>
      </c>
      <c r="H794" s="836" t="s">
        <v>4368</v>
      </c>
      <c r="I794" s="853">
        <v>8.4700002670288086</v>
      </c>
      <c r="J794" s="853">
        <v>635</v>
      </c>
      <c r="K794" s="854">
        <v>5378.4500122070313</v>
      </c>
    </row>
    <row r="795" spans="1:11" ht="14.45" customHeight="1" x14ac:dyDescent="0.2">
      <c r="A795" s="832" t="s">
        <v>585</v>
      </c>
      <c r="B795" s="833" t="s">
        <v>586</v>
      </c>
      <c r="C795" s="836" t="s">
        <v>611</v>
      </c>
      <c r="D795" s="852" t="s">
        <v>612</v>
      </c>
      <c r="E795" s="836" t="s">
        <v>3494</v>
      </c>
      <c r="F795" s="852" t="s">
        <v>3495</v>
      </c>
      <c r="G795" s="836" t="s">
        <v>4369</v>
      </c>
      <c r="H795" s="836" t="s">
        <v>4370</v>
      </c>
      <c r="I795" s="853">
        <v>8.4700002670288086</v>
      </c>
      <c r="J795" s="853">
        <v>20</v>
      </c>
      <c r="K795" s="854">
        <v>169.39999389648438</v>
      </c>
    </row>
    <row r="796" spans="1:11" ht="14.45" customHeight="1" x14ac:dyDescent="0.2">
      <c r="A796" s="832" t="s">
        <v>585</v>
      </c>
      <c r="B796" s="833" t="s">
        <v>586</v>
      </c>
      <c r="C796" s="836" t="s">
        <v>611</v>
      </c>
      <c r="D796" s="852" t="s">
        <v>612</v>
      </c>
      <c r="E796" s="836" t="s">
        <v>3494</v>
      </c>
      <c r="F796" s="852" t="s">
        <v>3495</v>
      </c>
      <c r="G796" s="836" t="s">
        <v>4371</v>
      </c>
      <c r="H796" s="836" t="s">
        <v>4372</v>
      </c>
      <c r="I796" s="853">
        <v>8.4700002670288086</v>
      </c>
      <c r="J796" s="853">
        <v>20</v>
      </c>
      <c r="K796" s="854">
        <v>169.39999389648438</v>
      </c>
    </row>
    <row r="797" spans="1:11" ht="14.45" customHeight="1" x14ac:dyDescent="0.2">
      <c r="A797" s="832" t="s">
        <v>585</v>
      </c>
      <c r="B797" s="833" t="s">
        <v>586</v>
      </c>
      <c r="C797" s="836" t="s">
        <v>611</v>
      </c>
      <c r="D797" s="852" t="s">
        <v>612</v>
      </c>
      <c r="E797" s="836" t="s">
        <v>3494</v>
      </c>
      <c r="F797" s="852" t="s">
        <v>3495</v>
      </c>
      <c r="G797" s="836" t="s">
        <v>4373</v>
      </c>
      <c r="H797" s="836" t="s">
        <v>4374</v>
      </c>
      <c r="I797" s="853">
        <v>8.4700002670288086</v>
      </c>
      <c r="J797" s="853">
        <v>20</v>
      </c>
      <c r="K797" s="854">
        <v>169.39999389648438</v>
      </c>
    </row>
    <row r="798" spans="1:11" ht="14.45" customHeight="1" x14ac:dyDescent="0.2">
      <c r="A798" s="832" t="s">
        <v>585</v>
      </c>
      <c r="B798" s="833" t="s">
        <v>586</v>
      </c>
      <c r="C798" s="836" t="s">
        <v>611</v>
      </c>
      <c r="D798" s="852" t="s">
        <v>612</v>
      </c>
      <c r="E798" s="836" t="s">
        <v>3494</v>
      </c>
      <c r="F798" s="852" t="s">
        <v>3495</v>
      </c>
      <c r="G798" s="836" t="s">
        <v>4375</v>
      </c>
      <c r="H798" s="836" t="s">
        <v>4376</v>
      </c>
      <c r="I798" s="853">
        <v>878.46002197265625</v>
      </c>
      <c r="J798" s="853">
        <v>10</v>
      </c>
      <c r="K798" s="854">
        <v>8784.599609375</v>
      </c>
    </row>
    <row r="799" spans="1:11" ht="14.45" customHeight="1" x14ac:dyDescent="0.2">
      <c r="A799" s="832" t="s">
        <v>585</v>
      </c>
      <c r="B799" s="833" t="s">
        <v>586</v>
      </c>
      <c r="C799" s="836" t="s">
        <v>611</v>
      </c>
      <c r="D799" s="852" t="s">
        <v>612</v>
      </c>
      <c r="E799" s="836" t="s">
        <v>3494</v>
      </c>
      <c r="F799" s="852" t="s">
        <v>3495</v>
      </c>
      <c r="G799" s="836" t="s">
        <v>4375</v>
      </c>
      <c r="H799" s="836" t="s">
        <v>4377</v>
      </c>
      <c r="I799" s="853">
        <v>878.46002197265625</v>
      </c>
      <c r="J799" s="853">
        <v>30</v>
      </c>
      <c r="K799" s="854">
        <v>26353.798828125</v>
      </c>
    </row>
    <row r="800" spans="1:11" ht="14.45" customHeight="1" x14ac:dyDescent="0.2">
      <c r="A800" s="832" t="s">
        <v>585</v>
      </c>
      <c r="B800" s="833" t="s">
        <v>586</v>
      </c>
      <c r="C800" s="836" t="s">
        <v>611</v>
      </c>
      <c r="D800" s="852" t="s">
        <v>612</v>
      </c>
      <c r="E800" s="836" t="s">
        <v>3494</v>
      </c>
      <c r="F800" s="852" t="s">
        <v>3495</v>
      </c>
      <c r="G800" s="836" t="s">
        <v>3944</v>
      </c>
      <c r="H800" s="836" t="s">
        <v>3945</v>
      </c>
      <c r="I800" s="853">
        <v>601.3699951171875</v>
      </c>
      <c r="J800" s="853">
        <v>30</v>
      </c>
      <c r="K800" s="854">
        <v>18041.1005859375</v>
      </c>
    </row>
    <row r="801" spans="1:11" ht="14.45" customHeight="1" x14ac:dyDescent="0.2">
      <c r="A801" s="832" t="s">
        <v>585</v>
      </c>
      <c r="B801" s="833" t="s">
        <v>586</v>
      </c>
      <c r="C801" s="836" t="s">
        <v>611</v>
      </c>
      <c r="D801" s="852" t="s">
        <v>612</v>
      </c>
      <c r="E801" s="836" t="s">
        <v>3494</v>
      </c>
      <c r="F801" s="852" t="s">
        <v>3495</v>
      </c>
      <c r="G801" s="836" t="s">
        <v>3946</v>
      </c>
      <c r="H801" s="836" t="s">
        <v>3947</v>
      </c>
      <c r="I801" s="853">
        <v>2.7837499678134918</v>
      </c>
      <c r="J801" s="853">
        <v>2910</v>
      </c>
      <c r="K801" s="854">
        <v>8098.7999877929688</v>
      </c>
    </row>
    <row r="802" spans="1:11" ht="14.45" customHeight="1" x14ac:dyDescent="0.2">
      <c r="A802" s="832" t="s">
        <v>585</v>
      </c>
      <c r="B802" s="833" t="s">
        <v>586</v>
      </c>
      <c r="C802" s="836" t="s">
        <v>611</v>
      </c>
      <c r="D802" s="852" t="s">
        <v>612</v>
      </c>
      <c r="E802" s="836" t="s">
        <v>3494</v>
      </c>
      <c r="F802" s="852" t="s">
        <v>3495</v>
      </c>
      <c r="G802" s="836" t="s">
        <v>4378</v>
      </c>
      <c r="H802" s="836" t="s">
        <v>4379</v>
      </c>
      <c r="I802" s="853">
        <v>165.77000427246094</v>
      </c>
      <c r="J802" s="853">
        <v>24</v>
      </c>
      <c r="K802" s="854">
        <v>3978.47998046875</v>
      </c>
    </row>
    <row r="803" spans="1:11" ht="14.45" customHeight="1" x14ac:dyDescent="0.2">
      <c r="A803" s="832" t="s">
        <v>585</v>
      </c>
      <c r="B803" s="833" t="s">
        <v>586</v>
      </c>
      <c r="C803" s="836" t="s">
        <v>611</v>
      </c>
      <c r="D803" s="852" t="s">
        <v>612</v>
      </c>
      <c r="E803" s="836" t="s">
        <v>3494</v>
      </c>
      <c r="F803" s="852" t="s">
        <v>3495</v>
      </c>
      <c r="G803" s="836" t="s">
        <v>4380</v>
      </c>
      <c r="H803" s="836" t="s">
        <v>4381</v>
      </c>
      <c r="I803" s="853">
        <v>17.299999237060547</v>
      </c>
      <c r="J803" s="853">
        <v>50</v>
      </c>
      <c r="K803" s="854">
        <v>865.1500244140625</v>
      </c>
    </row>
    <row r="804" spans="1:11" ht="14.45" customHeight="1" x14ac:dyDescent="0.2">
      <c r="A804" s="832" t="s">
        <v>585</v>
      </c>
      <c r="B804" s="833" t="s">
        <v>586</v>
      </c>
      <c r="C804" s="836" t="s">
        <v>611</v>
      </c>
      <c r="D804" s="852" t="s">
        <v>612</v>
      </c>
      <c r="E804" s="836" t="s">
        <v>3494</v>
      </c>
      <c r="F804" s="852" t="s">
        <v>3495</v>
      </c>
      <c r="G804" s="836" t="s">
        <v>4382</v>
      </c>
      <c r="H804" s="836" t="s">
        <v>4383</v>
      </c>
      <c r="I804" s="853">
        <v>62.560001373291016</v>
      </c>
      <c r="J804" s="853">
        <v>50</v>
      </c>
      <c r="K804" s="854">
        <v>3127.85009765625</v>
      </c>
    </row>
    <row r="805" spans="1:11" ht="14.45" customHeight="1" x14ac:dyDescent="0.2">
      <c r="A805" s="832" t="s">
        <v>585</v>
      </c>
      <c r="B805" s="833" t="s">
        <v>586</v>
      </c>
      <c r="C805" s="836" t="s">
        <v>611</v>
      </c>
      <c r="D805" s="852" t="s">
        <v>612</v>
      </c>
      <c r="E805" s="836" t="s">
        <v>3494</v>
      </c>
      <c r="F805" s="852" t="s">
        <v>3495</v>
      </c>
      <c r="G805" s="836" t="s">
        <v>4382</v>
      </c>
      <c r="H805" s="836" t="s">
        <v>4384</v>
      </c>
      <c r="I805" s="853">
        <v>62.557500839233398</v>
      </c>
      <c r="J805" s="853">
        <v>400</v>
      </c>
      <c r="K805" s="854">
        <v>25022.650390625</v>
      </c>
    </row>
    <row r="806" spans="1:11" ht="14.45" customHeight="1" x14ac:dyDescent="0.2">
      <c r="A806" s="832" t="s">
        <v>585</v>
      </c>
      <c r="B806" s="833" t="s">
        <v>586</v>
      </c>
      <c r="C806" s="836" t="s">
        <v>611</v>
      </c>
      <c r="D806" s="852" t="s">
        <v>612</v>
      </c>
      <c r="E806" s="836" t="s">
        <v>3494</v>
      </c>
      <c r="F806" s="852" t="s">
        <v>3495</v>
      </c>
      <c r="G806" s="836" t="s">
        <v>4385</v>
      </c>
      <c r="H806" s="836" t="s">
        <v>4386</v>
      </c>
      <c r="I806" s="853">
        <v>146.44999694824219</v>
      </c>
      <c r="J806" s="853">
        <v>12</v>
      </c>
      <c r="K806" s="854">
        <v>1757.449951171875</v>
      </c>
    </row>
    <row r="807" spans="1:11" ht="14.45" customHeight="1" x14ac:dyDescent="0.2">
      <c r="A807" s="832" t="s">
        <v>585</v>
      </c>
      <c r="B807" s="833" t="s">
        <v>586</v>
      </c>
      <c r="C807" s="836" t="s">
        <v>611</v>
      </c>
      <c r="D807" s="852" t="s">
        <v>612</v>
      </c>
      <c r="E807" s="836" t="s">
        <v>3494</v>
      </c>
      <c r="F807" s="852" t="s">
        <v>3495</v>
      </c>
      <c r="G807" s="836" t="s">
        <v>4387</v>
      </c>
      <c r="H807" s="836" t="s">
        <v>4388</v>
      </c>
      <c r="I807" s="853">
        <v>33.880001068115234</v>
      </c>
      <c r="J807" s="853">
        <v>2</v>
      </c>
      <c r="K807" s="854">
        <v>67.760002136230469</v>
      </c>
    </row>
    <row r="808" spans="1:11" ht="14.45" customHeight="1" x14ac:dyDescent="0.2">
      <c r="A808" s="832" t="s">
        <v>585</v>
      </c>
      <c r="B808" s="833" t="s">
        <v>586</v>
      </c>
      <c r="C808" s="836" t="s">
        <v>611</v>
      </c>
      <c r="D808" s="852" t="s">
        <v>612</v>
      </c>
      <c r="E808" s="836" t="s">
        <v>3494</v>
      </c>
      <c r="F808" s="852" t="s">
        <v>3495</v>
      </c>
      <c r="G808" s="836" t="s">
        <v>4389</v>
      </c>
      <c r="H808" s="836" t="s">
        <v>4390</v>
      </c>
      <c r="I808" s="853">
        <v>11.489999771118164</v>
      </c>
      <c r="J808" s="853">
        <v>20</v>
      </c>
      <c r="K808" s="854">
        <v>229.80000305175781</v>
      </c>
    </row>
    <row r="809" spans="1:11" ht="14.45" customHeight="1" x14ac:dyDescent="0.2">
      <c r="A809" s="832" t="s">
        <v>585</v>
      </c>
      <c r="B809" s="833" t="s">
        <v>586</v>
      </c>
      <c r="C809" s="836" t="s">
        <v>611</v>
      </c>
      <c r="D809" s="852" t="s">
        <v>612</v>
      </c>
      <c r="E809" s="836" t="s">
        <v>3494</v>
      </c>
      <c r="F809" s="852" t="s">
        <v>3495</v>
      </c>
      <c r="G809" s="836" t="s">
        <v>4389</v>
      </c>
      <c r="H809" s="836" t="s">
        <v>4391</v>
      </c>
      <c r="I809" s="853">
        <v>11.496666590372721</v>
      </c>
      <c r="J809" s="853">
        <v>90</v>
      </c>
      <c r="K809" s="854">
        <v>1034.5</v>
      </c>
    </row>
    <row r="810" spans="1:11" ht="14.45" customHeight="1" x14ac:dyDescent="0.2">
      <c r="A810" s="832" t="s">
        <v>585</v>
      </c>
      <c r="B810" s="833" t="s">
        <v>586</v>
      </c>
      <c r="C810" s="836" t="s">
        <v>611</v>
      </c>
      <c r="D810" s="852" t="s">
        <v>612</v>
      </c>
      <c r="E810" s="836" t="s">
        <v>3494</v>
      </c>
      <c r="F810" s="852" t="s">
        <v>3495</v>
      </c>
      <c r="G810" s="836" t="s">
        <v>3950</v>
      </c>
      <c r="H810" s="836" t="s">
        <v>3951</v>
      </c>
      <c r="I810" s="853">
        <v>21.219999313354492</v>
      </c>
      <c r="J810" s="853">
        <v>125</v>
      </c>
      <c r="K810" s="854">
        <v>2653.010009765625</v>
      </c>
    </row>
    <row r="811" spans="1:11" ht="14.45" customHeight="1" x14ac:dyDescent="0.2">
      <c r="A811" s="832" t="s">
        <v>585</v>
      </c>
      <c r="B811" s="833" t="s">
        <v>586</v>
      </c>
      <c r="C811" s="836" t="s">
        <v>611</v>
      </c>
      <c r="D811" s="852" t="s">
        <v>612</v>
      </c>
      <c r="E811" s="836" t="s">
        <v>3494</v>
      </c>
      <c r="F811" s="852" t="s">
        <v>3495</v>
      </c>
      <c r="G811" s="836" t="s">
        <v>3950</v>
      </c>
      <c r="H811" s="836" t="s">
        <v>3952</v>
      </c>
      <c r="I811" s="853">
        <v>21.22333272298177</v>
      </c>
      <c r="J811" s="853">
        <v>325</v>
      </c>
      <c r="K811" s="854">
        <v>6897.52001953125</v>
      </c>
    </row>
    <row r="812" spans="1:11" ht="14.45" customHeight="1" x14ac:dyDescent="0.2">
      <c r="A812" s="832" t="s">
        <v>585</v>
      </c>
      <c r="B812" s="833" t="s">
        <v>586</v>
      </c>
      <c r="C812" s="836" t="s">
        <v>611</v>
      </c>
      <c r="D812" s="852" t="s">
        <v>612</v>
      </c>
      <c r="E812" s="836" t="s">
        <v>3494</v>
      </c>
      <c r="F812" s="852" t="s">
        <v>3495</v>
      </c>
      <c r="G812" s="836" t="s">
        <v>3518</v>
      </c>
      <c r="H812" s="836" t="s">
        <v>3519</v>
      </c>
      <c r="I812" s="853">
        <v>11.149999618530273</v>
      </c>
      <c r="J812" s="853">
        <v>200</v>
      </c>
      <c r="K812" s="854">
        <v>2230</v>
      </c>
    </row>
    <row r="813" spans="1:11" ht="14.45" customHeight="1" x14ac:dyDescent="0.2">
      <c r="A813" s="832" t="s">
        <v>585</v>
      </c>
      <c r="B813" s="833" t="s">
        <v>586</v>
      </c>
      <c r="C813" s="836" t="s">
        <v>611</v>
      </c>
      <c r="D813" s="852" t="s">
        <v>612</v>
      </c>
      <c r="E813" s="836" t="s">
        <v>3494</v>
      </c>
      <c r="F813" s="852" t="s">
        <v>3495</v>
      </c>
      <c r="G813" s="836" t="s">
        <v>3518</v>
      </c>
      <c r="H813" s="836" t="s">
        <v>3520</v>
      </c>
      <c r="I813" s="853">
        <v>11.146666526794434</v>
      </c>
      <c r="J813" s="853">
        <v>1000</v>
      </c>
      <c r="K813" s="854">
        <v>11146</v>
      </c>
    </row>
    <row r="814" spans="1:11" ht="14.45" customHeight="1" x14ac:dyDescent="0.2">
      <c r="A814" s="832" t="s">
        <v>585</v>
      </c>
      <c r="B814" s="833" t="s">
        <v>586</v>
      </c>
      <c r="C814" s="836" t="s">
        <v>611</v>
      </c>
      <c r="D814" s="852" t="s">
        <v>612</v>
      </c>
      <c r="E814" s="836" t="s">
        <v>3494</v>
      </c>
      <c r="F814" s="852" t="s">
        <v>3495</v>
      </c>
      <c r="G814" s="836" t="s">
        <v>4392</v>
      </c>
      <c r="H814" s="836" t="s">
        <v>4393</v>
      </c>
      <c r="I814" s="853">
        <v>26.020000457763672</v>
      </c>
      <c r="J814" s="853">
        <v>240</v>
      </c>
      <c r="K814" s="854">
        <v>6243.650146484375</v>
      </c>
    </row>
    <row r="815" spans="1:11" ht="14.45" customHeight="1" x14ac:dyDescent="0.2">
      <c r="A815" s="832" t="s">
        <v>585</v>
      </c>
      <c r="B815" s="833" t="s">
        <v>586</v>
      </c>
      <c r="C815" s="836" t="s">
        <v>611</v>
      </c>
      <c r="D815" s="852" t="s">
        <v>612</v>
      </c>
      <c r="E815" s="836" t="s">
        <v>3494</v>
      </c>
      <c r="F815" s="852" t="s">
        <v>3495</v>
      </c>
      <c r="G815" s="836" t="s">
        <v>4394</v>
      </c>
      <c r="H815" s="836" t="s">
        <v>4395</v>
      </c>
      <c r="I815" s="853">
        <v>26.020000457763672</v>
      </c>
      <c r="J815" s="853">
        <v>80</v>
      </c>
      <c r="K815" s="854">
        <v>2081.199951171875</v>
      </c>
    </row>
    <row r="816" spans="1:11" ht="14.45" customHeight="1" x14ac:dyDescent="0.2">
      <c r="A816" s="832" t="s">
        <v>585</v>
      </c>
      <c r="B816" s="833" t="s">
        <v>586</v>
      </c>
      <c r="C816" s="836" t="s">
        <v>611</v>
      </c>
      <c r="D816" s="852" t="s">
        <v>612</v>
      </c>
      <c r="E816" s="836" t="s">
        <v>3494</v>
      </c>
      <c r="F816" s="852" t="s">
        <v>3495</v>
      </c>
      <c r="G816" s="836" t="s">
        <v>3530</v>
      </c>
      <c r="H816" s="836" t="s">
        <v>4396</v>
      </c>
      <c r="I816" s="853">
        <v>26.020000457763672</v>
      </c>
      <c r="J816" s="853">
        <v>125</v>
      </c>
      <c r="K816" s="854">
        <v>3251.8800048828125</v>
      </c>
    </row>
    <row r="817" spans="1:11" ht="14.45" customHeight="1" x14ac:dyDescent="0.2">
      <c r="A817" s="832" t="s">
        <v>585</v>
      </c>
      <c r="B817" s="833" t="s">
        <v>586</v>
      </c>
      <c r="C817" s="836" t="s">
        <v>611</v>
      </c>
      <c r="D817" s="852" t="s">
        <v>612</v>
      </c>
      <c r="E817" s="836" t="s">
        <v>3494</v>
      </c>
      <c r="F817" s="852" t="s">
        <v>3495</v>
      </c>
      <c r="G817" s="836" t="s">
        <v>4397</v>
      </c>
      <c r="H817" s="836" t="s">
        <v>4398</v>
      </c>
      <c r="I817" s="853">
        <v>548.1300048828125</v>
      </c>
      <c r="J817" s="853">
        <v>20</v>
      </c>
      <c r="K817" s="854">
        <v>10962.599609375</v>
      </c>
    </row>
    <row r="818" spans="1:11" ht="14.45" customHeight="1" x14ac:dyDescent="0.2">
      <c r="A818" s="832" t="s">
        <v>585</v>
      </c>
      <c r="B818" s="833" t="s">
        <v>586</v>
      </c>
      <c r="C818" s="836" t="s">
        <v>611</v>
      </c>
      <c r="D818" s="852" t="s">
        <v>612</v>
      </c>
      <c r="E818" s="836" t="s">
        <v>3494</v>
      </c>
      <c r="F818" s="852" t="s">
        <v>3495</v>
      </c>
      <c r="G818" s="836" t="s">
        <v>4392</v>
      </c>
      <c r="H818" s="836" t="s">
        <v>4399</v>
      </c>
      <c r="I818" s="853">
        <v>26.020000457763672</v>
      </c>
      <c r="J818" s="853">
        <v>720</v>
      </c>
      <c r="K818" s="854">
        <v>18730.870361328125</v>
      </c>
    </row>
    <row r="819" spans="1:11" ht="14.45" customHeight="1" x14ac:dyDescent="0.2">
      <c r="A819" s="832" t="s">
        <v>585</v>
      </c>
      <c r="B819" s="833" t="s">
        <v>586</v>
      </c>
      <c r="C819" s="836" t="s">
        <v>611</v>
      </c>
      <c r="D819" s="852" t="s">
        <v>612</v>
      </c>
      <c r="E819" s="836" t="s">
        <v>3494</v>
      </c>
      <c r="F819" s="852" t="s">
        <v>3495</v>
      </c>
      <c r="G819" s="836" t="s">
        <v>4394</v>
      </c>
      <c r="H819" s="836" t="s">
        <v>4400</v>
      </c>
      <c r="I819" s="853">
        <v>26.020000457763672</v>
      </c>
      <c r="J819" s="853">
        <v>400</v>
      </c>
      <c r="K819" s="854">
        <v>10406.039794921875</v>
      </c>
    </row>
    <row r="820" spans="1:11" ht="14.45" customHeight="1" x14ac:dyDescent="0.2">
      <c r="A820" s="832" t="s">
        <v>585</v>
      </c>
      <c r="B820" s="833" t="s">
        <v>586</v>
      </c>
      <c r="C820" s="836" t="s">
        <v>611</v>
      </c>
      <c r="D820" s="852" t="s">
        <v>612</v>
      </c>
      <c r="E820" s="836" t="s">
        <v>3494</v>
      </c>
      <c r="F820" s="852" t="s">
        <v>3495</v>
      </c>
      <c r="G820" s="836" t="s">
        <v>3530</v>
      </c>
      <c r="H820" s="836" t="s">
        <v>3531</v>
      </c>
      <c r="I820" s="853">
        <v>26.020000457763672</v>
      </c>
      <c r="J820" s="853">
        <v>475</v>
      </c>
      <c r="K820" s="854">
        <v>12357.519897460938</v>
      </c>
    </row>
    <row r="821" spans="1:11" ht="14.45" customHeight="1" x14ac:dyDescent="0.2">
      <c r="A821" s="832" t="s">
        <v>585</v>
      </c>
      <c r="B821" s="833" t="s">
        <v>586</v>
      </c>
      <c r="C821" s="836" t="s">
        <v>611</v>
      </c>
      <c r="D821" s="852" t="s">
        <v>612</v>
      </c>
      <c r="E821" s="836" t="s">
        <v>3494</v>
      </c>
      <c r="F821" s="852" t="s">
        <v>3495</v>
      </c>
      <c r="G821" s="836" t="s">
        <v>4401</v>
      </c>
      <c r="H821" s="836" t="s">
        <v>4402</v>
      </c>
      <c r="I821" s="853">
        <v>49.909999847412109</v>
      </c>
      <c r="J821" s="853">
        <v>50</v>
      </c>
      <c r="K821" s="854">
        <v>2495.6298828125</v>
      </c>
    </row>
    <row r="822" spans="1:11" ht="14.45" customHeight="1" x14ac:dyDescent="0.2">
      <c r="A822" s="832" t="s">
        <v>585</v>
      </c>
      <c r="B822" s="833" t="s">
        <v>586</v>
      </c>
      <c r="C822" s="836" t="s">
        <v>611</v>
      </c>
      <c r="D822" s="852" t="s">
        <v>612</v>
      </c>
      <c r="E822" s="836" t="s">
        <v>3494</v>
      </c>
      <c r="F822" s="852" t="s">
        <v>3495</v>
      </c>
      <c r="G822" s="836" t="s">
        <v>4403</v>
      </c>
      <c r="H822" s="836" t="s">
        <v>4404</v>
      </c>
      <c r="I822" s="853">
        <v>10808.9296875</v>
      </c>
      <c r="J822" s="853">
        <v>3</v>
      </c>
      <c r="K822" s="854">
        <v>32426.7890625</v>
      </c>
    </row>
    <row r="823" spans="1:11" ht="14.45" customHeight="1" x14ac:dyDescent="0.2">
      <c r="A823" s="832" t="s">
        <v>585</v>
      </c>
      <c r="B823" s="833" t="s">
        <v>586</v>
      </c>
      <c r="C823" s="836" t="s">
        <v>611</v>
      </c>
      <c r="D823" s="852" t="s">
        <v>612</v>
      </c>
      <c r="E823" s="836" t="s">
        <v>3494</v>
      </c>
      <c r="F823" s="852" t="s">
        <v>3495</v>
      </c>
      <c r="G823" s="836" t="s">
        <v>4405</v>
      </c>
      <c r="H823" s="836" t="s">
        <v>4406</v>
      </c>
      <c r="I823" s="853">
        <v>1596.510009765625</v>
      </c>
      <c r="J823" s="853">
        <v>5</v>
      </c>
      <c r="K823" s="854">
        <v>7982.5498046875</v>
      </c>
    </row>
    <row r="824" spans="1:11" ht="14.45" customHeight="1" x14ac:dyDescent="0.2">
      <c r="A824" s="832" t="s">
        <v>585</v>
      </c>
      <c r="B824" s="833" t="s">
        <v>586</v>
      </c>
      <c r="C824" s="836" t="s">
        <v>611</v>
      </c>
      <c r="D824" s="852" t="s">
        <v>612</v>
      </c>
      <c r="E824" s="836" t="s">
        <v>3494</v>
      </c>
      <c r="F824" s="852" t="s">
        <v>3495</v>
      </c>
      <c r="G824" s="836" t="s">
        <v>3968</v>
      </c>
      <c r="H824" s="836" t="s">
        <v>4407</v>
      </c>
      <c r="I824" s="853">
        <v>32.900001525878906</v>
      </c>
      <c r="J824" s="853">
        <v>90</v>
      </c>
      <c r="K824" s="854">
        <v>2960.989990234375</v>
      </c>
    </row>
    <row r="825" spans="1:11" ht="14.45" customHeight="1" x14ac:dyDescent="0.2">
      <c r="A825" s="832" t="s">
        <v>585</v>
      </c>
      <c r="B825" s="833" t="s">
        <v>586</v>
      </c>
      <c r="C825" s="836" t="s">
        <v>611</v>
      </c>
      <c r="D825" s="852" t="s">
        <v>612</v>
      </c>
      <c r="E825" s="836" t="s">
        <v>3494</v>
      </c>
      <c r="F825" s="852" t="s">
        <v>3495</v>
      </c>
      <c r="G825" s="836" t="s">
        <v>3968</v>
      </c>
      <c r="H825" s="836" t="s">
        <v>3969</v>
      </c>
      <c r="I825" s="853">
        <v>32.900001525878906</v>
      </c>
      <c r="J825" s="853">
        <v>300</v>
      </c>
      <c r="K825" s="854">
        <v>9869.969970703125</v>
      </c>
    </row>
    <row r="826" spans="1:11" ht="14.45" customHeight="1" x14ac:dyDescent="0.2">
      <c r="A826" s="832" t="s">
        <v>585</v>
      </c>
      <c r="B826" s="833" t="s">
        <v>586</v>
      </c>
      <c r="C826" s="836" t="s">
        <v>611</v>
      </c>
      <c r="D826" s="852" t="s">
        <v>612</v>
      </c>
      <c r="E826" s="836" t="s">
        <v>3494</v>
      </c>
      <c r="F826" s="852" t="s">
        <v>3495</v>
      </c>
      <c r="G826" s="836" t="s">
        <v>4408</v>
      </c>
      <c r="H826" s="836" t="s">
        <v>4409</v>
      </c>
      <c r="I826" s="853">
        <v>56.869998931884766</v>
      </c>
      <c r="J826" s="853">
        <v>80</v>
      </c>
      <c r="K826" s="854">
        <v>4549.60009765625</v>
      </c>
    </row>
    <row r="827" spans="1:11" ht="14.45" customHeight="1" x14ac:dyDescent="0.2">
      <c r="A827" s="832" t="s">
        <v>585</v>
      </c>
      <c r="B827" s="833" t="s">
        <v>586</v>
      </c>
      <c r="C827" s="836" t="s">
        <v>611</v>
      </c>
      <c r="D827" s="852" t="s">
        <v>612</v>
      </c>
      <c r="E827" s="836" t="s">
        <v>3494</v>
      </c>
      <c r="F827" s="852" t="s">
        <v>3495</v>
      </c>
      <c r="G827" s="836" t="s">
        <v>4408</v>
      </c>
      <c r="H827" s="836" t="s">
        <v>4410</v>
      </c>
      <c r="I827" s="853">
        <v>71.087498664855957</v>
      </c>
      <c r="J827" s="853">
        <v>240</v>
      </c>
      <c r="K827" s="854">
        <v>13648.80029296875</v>
      </c>
    </row>
    <row r="828" spans="1:11" ht="14.45" customHeight="1" x14ac:dyDescent="0.2">
      <c r="A828" s="832" t="s">
        <v>585</v>
      </c>
      <c r="B828" s="833" t="s">
        <v>586</v>
      </c>
      <c r="C828" s="836" t="s">
        <v>611</v>
      </c>
      <c r="D828" s="852" t="s">
        <v>612</v>
      </c>
      <c r="E828" s="836" t="s">
        <v>3494</v>
      </c>
      <c r="F828" s="852" t="s">
        <v>3495</v>
      </c>
      <c r="G828" s="836" t="s">
        <v>4411</v>
      </c>
      <c r="H828" s="836" t="s">
        <v>4412</v>
      </c>
      <c r="I828" s="853">
        <v>11380.993489583334</v>
      </c>
      <c r="J828" s="853">
        <v>7</v>
      </c>
      <c r="K828" s="854">
        <v>79666.951171875</v>
      </c>
    </row>
    <row r="829" spans="1:11" ht="14.45" customHeight="1" x14ac:dyDescent="0.2">
      <c r="A829" s="832" t="s">
        <v>585</v>
      </c>
      <c r="B829" s="833" t="s">
        <v>586</v>
      </c>
      <c r="C829" s="836" t="s">
        <v>611</v>
      </c>
      <c r="D829" s="852" t="s">
        <v>612</v>
      </c>
      <c r="E829" s="836" t="s">
        <v>3494</v>
      </c>
      <c r="F829" s="852" t="s">
        <v>3495</v>
      </c>
      <c r="G829" s="836" t="s">
        <v>4413</v>
      </c>
      <c r="H829" s="836" t="s">
        <v>4414</v>
      </c>
      <c r="I829" s="853">
        <v>11380.99267578125</v>
      </c>
      <c r="J829" s="853">
        <v>4</v>
      </c>
      <c r="K829" s="854">
        <v>45523.970703125</v>
      </c>
    </row>
    <row r="830" spans="1:11" ht="14.45" customHeight="1" x14ac:dyDescent="0.2">
      <c r="A830" s="832" t="s">
        <v>585</v>
      </c>
      <c r="B830" s="833" t="s">
        <v>586</v>
      </c>
      <c r="C830" s="836" t="s">
        <v>611</v>
      </c>
      <c r="D830" s="852" t="s">
        <v>612</v>
      </c>
      <c r="E830" s="836" t="s">
        <v>3494</v>
      </c>
      <c r="F830" s="852" t="s">
        <v>3495</v>
      </c>
      <c r="G830" s="836" t="s">
        <v>4415</v>
      </c>
      <c r="H830" s="836" t="s">
        <v>4416</v>
      </c>
      <c r="I830" s="853">
        <v>11380.990234375</v>
      </c>
      <c r="J830" s="853">
        <v>4</v>
      </c>
      <c r="K830" s="854">
        <v>45523.9609375</v>
      </c>
    </row>
    <row r="831" spans="1:11" ht="14.45" customHeight="1" x14ac:dyDescent="0.2">
      <c r="A831" s="832" t="s">
        <v>585</v>
      </c>
      <c r="B831" s="833" t="s">
        <v>586</v>
      </c>
      <c r="C831" s="836" t="s">
        <v>611</v>
      </c>
      <c r="D831" s="852" t="s">
        <v>612</v>
      </c>
      <c r="E831" s="836" t="s">
        <v>3494</v>
      </c>
      <c r="F831" s="852" t="s">
        <v>3495</v>
      </c>
      <c r="G831" s="836" t="s">
        <v>4417</v>
      </c>
      <c r="H831" s="836" t="s">
        <v>4418</v>
      </c>
      <c r="I831" s="853">
        <v>13850.990234375</v>
      </c>
      <c r="J831" s="853">
        <v>3</v>
      </c>
      <c r="K831" s="854">
        <v>41552.970703125</v>
      </c>
    </row>
    <row r="832" spans="1:11" ht="14.45" customHeight="1" x14ac:dyDescent="0.2">
      <c r="A832" s="832" t="s">
        <v>585</v>
      </c>
      <c r="B832" s="833" t="s">
        <v>586</v>
      </c>
      <c r="C832" s="836" t="s">
        <v>611</v>
      </c>
      <c r="D832" s="852" t="s">
        <v>612</v>
      </c>
      <c r="E832" s="836" t="s">
        <v>3494</v>
      </c>
      <c r="F832" s="852" t="s">
        <v>3495</v>
      </c>
      <c r="G832" s="836" t="s">
        <v>4419</v>
      </c>
      <c r="H832" s="836" t="s">
        <v>4420</v>
      </c>
      <c r="I832" s="853">
        <v>13850.990234375</v>
      </c>
      <c r="J832" s="853">
        <v>4</v>
      </c>
      <c r="K832" s="854">
        <v>55403.9609375</v>
      </c>
    </row>
    <row r="833" spans="1:11" ht="14.45" customHeight="1" x14ac:dyDescent="0.2">
      <c r="A833" s="832" t="s">
        <v>585</v>
      </c>
      <c r="B833" s="833" t="s">
        <v>586</v>
      </c>
      <c r="C833" s="836" t="s">
        <v>611</v>
      </c>
      <c r="D833" s="852" t="s">
        <v>612</v>
      </c>
      <c r="E833" s="836" t="s">
        <v>3494</v>
      </c>
      <c r="F833" s="852" t="s">
        <v>3495</v>
      </c>
      <c r="G833" s="836" t="s">
        <v>4421</v>
      </c>
      <c r="H833" s="836" t="s">
        <v>4422</v>
      </c>
      <c r="I833" s="853">
        <v>13850.990234375</v>
      </c>
      <c r="J833" s="853">
        <v>8</v>
      </c>
      <c r="K833" s="854">
        <v>110807.921875</v>
      </c>
    </row>
    <row r="834" spans="1:11" ht="14.45" customHeight="1" x14ac:dyDescent="0.2">
      <c r="A834" s="832" t="s">
        <v>585</v>
      </c>
      <c r="B834" s="833" t="s">
        <v>586</v>
      </c>
      <c r="C834" s="836" t="s">
        <v>611</v>
      </c>
      <c r="D834" s="852" t="s">
        <v>612</v>
      </c>
      <c r="E834" s="836" t="s">
        <v>3494</v>
      </c>
      <c r="F834" s="852" t="s">
        <v>3495</v>
      </c>
      <c r="G834" s="836" t="s">
        <v>4423</v>
      </c>
      <c r="H834" s="836" t="s">
        <v>4424</v>
      </c>
      <c r="I834" s="853">
        <v>1500.3800048828125</v>
      </c>
      <c r="J834" s="853">
        <v>1</v>
      </c>
      <c r="K834" s="854">
        <v>1500.3800048828125</v>
      </c>
    </row>
    <row r="835" spans="1:11" ht="14.45" customHeight="1" x14ac:dyDescent="0.2">
      <c r="A835" s="832" t="s">
        <v>585</v>
      </c>
      <c r="B835" s="833" t="s">
        <v>586</v>
      </c>
      <c r="C835" s="836" t="s">
        <v>611</v>
      </c>
      <c r="D835" s="852" t="s">
        <v>612</v>
      </c>
      <c r="E835" s="836" t="s">
        <v>3494</v>
      </c>
      <c r="F835" s="852" t="s">
        <v>3495</v>
      </c>
      <c r="G835" s="836" t="s">
        <v>4425</v>
      </c>
      <c r="H835" s="836" t="s">
        <v>4426</v>
      </c>
      <c r="I835" s="853">
        <v>45.979999542236328</v>
      </c>
      <c r="J835" s="853">
        <v>20</v>
      </c>
      <c r="K835" s="854">
        <v>919.5999755859375</v>
      </c>
    </row>
    <row r="836" spans="1:11" ht="14.45" customHeight="1" x14ac:dyDescent="0.2">
      <c r="A836" s="832" t="s">
        <v>585</v>
      </c>
      <c r="B836" s="833" t="s">
        <v>586</v>
      </c>
      <c r="C836" s="836" t="s">
        <v>611</v>
      </c>
      <c r="D836" s="852" t="s">
        <v>612</v>
      </c>
      <c r="E836" s="836" t="s">
        <v>3494</v>
      </c>
      <c r="F836" s="852" t="s">
        <v>3495</v>
      </c>
      <c r="G836" s="836" t="s">
        <v>4427</v>
      </c>
      <c r="H836" s="836" t="s">
        <v>4428</v>
      </c>
      <c r="I836" s="853">
        <v>45.979999542236328</v>
      </c>
      <c r="J836" s="853">
        <v>40</v>
      </c>
      <c r="K836" s="854">
        <v>1839.199951171875</v>
      </c>
    </row>
    <row r="837" spans="1:11" ht="14.45" customHeight="1" x14ac:dyDescent="0.2">
      <c r="A837" s="832" t="s">
        <v>585</v>
      </c>
      <c r="B837" s="833" t="s">
        <v>586</v>
      </c>
      <c r="C837" s="836" t="s">
        <v>611</v>
      </c>
      <c r="D837" s="852" t="s">
        <v>612</v>
      </c>
      <c r="E837" s="836" t="s">
        <v>3494</v>
      </c>
      <c r="F837" s="852" t="s">
        <v>3495</v>
      </c>
      <c r="G837" s="836" t="s">
        <v>4427</v>
      </c>
      <c r="H837" s="836" t="s">
        <v>4429</v>
      </c>
      <c r="I837" s="853">
        <v>45.979999542236328</v>
      </c>
      <c r="J837" s="853">
        <v>40</v>
      </c>
      <c r="K837" s="854">
        <v>1839.199951171875</v>
      </c>
    </row>
    <row r="838" spans="1:11" ht="14.45" customHeight="1" x14ac:dyDescent="0.2">
      <c r="A838" s="832" t="s">
        <v>585</v>
      </c>
      <c r="B838" s="833" t="s">
        <v>586</v>
      </c>
      <c r="C838" s="836" t="s">
        <v>611</v>
      </c>
      <c r="D838" s="852" t="s">
        <v>612</v>
      </c>
      <c r="E838" s="836" t="s">
        <v>3494</v>
      </c>
      <c r="F838" s="852" t="s">
        <v>3495</v>
      </c>
      <c r="G838" s="836" t="s">
        <v>3972</v>
      </c>
      <c r="H838" s="836" t="s">
        <v>4430</v>
      </c>
      <c r="I838" s="853">
        <v>45.979999542236328</v>
      </c>
      <c r="J838" s="853">
        <v>60</v>
      </c>
      <c r="K838" s="854">
        <v>2758.9599609375</v>
      </c>
    </row>
    <row r="839" spans="1:11" ht="14.45" customHeight="1" x14ac:dyDescent="0.2">
      <c r="A839" s="832" t="s">
        <v>585</v>
      </c>
      <c r="B839" s="833" t="s">
        <v>586</v>
      </c>
      <c r="C839" s="836" t="s">
        <v>611</v>
      </c>
      <c r="D839" s="852" t="s">
        <v>612</v>
      </c>
      <c r="E839" s="836" t="s">
        <v>3494</v>
      </c>
      <c r="F839" s="852" t="s">
        <v>3495</v>
      </c>
      <c r="G839" s="836" t="s">
        <v>3972</v>
      </c>
      <c r="H839" s="836" t="s">
        <v>3973</v>
      </c>
      <c r="I839" s="853">
        <v>45.979999542236328</v>
      </c>
      <c r="J839" s="853">
        <v>240</v>
      </c>
      <c r="K839" s="854">
        <v>11035.259887695313</v>
      </c>
    </row>
    <row r="840" spans="1:11" ht="14.45" customHeight="1" x14ac:dyDescent="0.2">
      <c r="A840" s="832" t="s">
        <v>585</v>
      </c>
      <c r="B840" s="833" t="s">
        <v>586</v>
      </c>
      <c r="C840" s="836" t="s">
        <v>611</v>
      </c>
      <c r="D840" s="852" t="s">
        <v>612</v>
      </c>
      <c r="E840" s="836" t="s">
        <v>3494</v>
      </c>
      <c r="F840" s="852" t="s">
        <v>3495</v>
      </c>
      <c r="G840" s="836" t="s">
        <v>4431</v>
      </c>
      <c r="H840" s="836" t="s">
        <v>4432</v>
      </c>
      <c r="I840" s="853">
        <v>3162.93994140625</v>
      </c>
      <c r="J840" s="853">
        <v>4</v>
      </c>
      <c r="K840" s="854">
        <v>12651.759765625</v>
      </c>
    </row>
    <row r="841" spans="1:11" ht="14.45" customHeight="1" x14ac:dyDescent="0.2">
      <c r="A841" s="832" t="s">
        <v>585</v>
      </c>
      <c r="B841" s="833" t="s">
        <v>586</v>
      </c>
      <c r="C841" s="836" t="s">
        <v>611</v>
      </c>
      <c r="D841" s="852" t="s">
        <v>612</v>
      </c>
      <c r="E841" s="836" t="s">
        <v>3494</v>
      </c>
      <c r="F841" s="852" t="s">
        <v>3495</v>
      </c>
      <c r="G841" s="836" t="s">
        <v>4433</v>
      </c>
      <c r="H841" s="836" t="s">
        <v>4434</v>
      </c>
      <c r="I841" s="853">
        <v>3162.93994140625</v>
      </c>
      <c r="J841" s="853">
        <v>3</v>
      </c>
      <c r="K841" s="854">
        <v>9488.81982421875</v>
      </c>
    </row>
    <row r="842" spans="1:11" ht="14.45" customHeight="1" x14ac:dyDescent="0.2">
      <c r="A842" s="832" t="s">
        <v>585</v>
      </c>
      <c r="B842" s="833" t="s">
        <v>586</v>
      </c>
      <c r="C842" s="836" t="s">
        <v>611</v>
      </c>
      <c r="D842" s="852" t="s">
        <v>612</v>
      </c>
      <c r="E842" s="836" t="s">
        <v>3494</v>
      </c>
      <c r="F842" s="852" t="s">
        <v>3495</v>
      </c>
      <c r="G842" s="836" t="s">
        <v>4435</v>
      </c>
      <c r="H842" s="836" t="s">
        <v>4436</v>
      </c>
      <c r="I842" s="853">
        <v>3162.93994140625</v>
      </c>
      <c r="J842" s="853">
        <v>8</v>
      </c>
      <c r="K842" s="854">
        <v>25303.51953125</v>
      </c>
    </row>
    <row r="843" spans="1:11" ht="14.45" customHeight="1" x14ac:dyDescent="0.2">
      <c r="A843" s="832" t="s">
        <v>585</v>
      </c>
      <c r="B843" s="833" t="s">
        <v>586</v>
      </c>
      <c r="C843" s="836" t="s">
        <v>611</v>
      </c>
      <c r="D843" s="852" t="s">
        <v>612</v>
      </c>
      <c r="E843" s="836" t="s">
        <v>3494</v>
      </c>
      <c r="F843" s="852" t="s">
        <v>3495</v>
      </c>
      <c r="G843" s="836" t="s">
        <v>4437</v>
      </c>
      <c r="H843" s="836" t="s">
        <v>4438</v>
      </c>
      <c r="I843" s="853">
        <v>3162.93994140625</v>
      </c>
      <c r="J843" s="853">
        <v>7</v>
      </c>
      <c r="K843" s="854">
        <v>22140.57958984375</v>
      </c>
    </row>
    <row r="844" spans="1:11" ht="14.45" customHeight="1" x14ac:dyDescent="0.2">
      <c r="A844" s="832" t="s">
        <v>585</v>
      </c>
      <c r="B844" s="833" t="s">
        <v>586</v>
      </c>
      <c r="C844" s="836" t="s">
        <v>611</v>
      </c>
      <c r="D844" s="852" t="s">
        <v>612</v>
      </c>
      <c r="E844" s="836" t="s">
        <v>3494</v>
      </c>
      <c r="F844" s="852" t="s">
        <v>3495</v>
      </c>
      <c r="G844" s="836" t="s">
        <v>4439</v>
      </c>
      <c r="H844" s="836" t="s">
        <v>4440</v>
      </c>
      <c r="I844" s="853">
        <v>1076.9000244140625</v>
      </c>
      <c r="J844" s="853">
        <v>50</v>
      </c>
      <c r="K844" s="854">
        <v>53845</v>
      </c>
    </row>
    <row r="845" spans="1:11" ht="14.45" customHeight="1" x14ac:dyDescent="0.2">
      <c r="A845" s="832" t="s">
        <v>585</v>
      </c>
      <c r="B845" s="833" t="s">
        <v>586</v>
      </c>
      <c r="C845" s="836" t="s">
        <v>611</v>
      </c>
      <c r="D845" s="852" t="s">
        <v>612</v>
      </c>
      <c r="E845" s="836" t="s">
        <v>3494</v>
      </c>
      <c r="F845" s="852" t="s">
        <v>3495</v>
      </c>
      <c r="G845" s="836" t="s">
        <v>4441</v>
      </c>
      <c r="H845" s="836" t="s">
        <v>4442</v>
      </c>
      <c r="I845" s="853">
        <v>1076.9000244140625</v>
      </c>
      <c r="J845" s="853">
        <v>50</v>
      </c>
      <c r="K845" s="854">
        <v>53845</v>
      </c>
    </row>
    <row r="846" spans="1:11" ht="14.45" customHeight="1" x14ac:dyDescent="0.2">
      <c r="A846" s="832" t="s">
        <v>585</v>
      </c>
      <c r="B846" s="833" t="s">
        <v>586</v>
      </c>
      <c r="C846" s="836" t="s">
        <v>611</v>
      </c>
      <c r="D846" s="852" t="s">
        <v>612</v>
      </c>
      <c r="E846" s="836" t="s">
        <v>3494</v>
      </c>
      <c r="F846" s="852" t="s">
        <v>3495</v>
      </c>
      <c r="G846" s="836" t="s">
        <v>4439</v>
      </c>
      <c r="H846" s="836" t="s">
        <v>4443</v>
      </c>
      <c r="I846" s="853">
        <v>1076.9000244140625</v>
      </c>
      <c r="J846" s="853">
        <v>180</v>
      </c>
      <c r="K846" s="854">
        <v>193842</v>
      </c>
    </row>
    <row r="847" spans="1:11" ht="14.45" customHeight="1" x14ac:dyDescent="0.2">
      <c r="A847" s="832" t="s">
        <v>585</v>
      </c>
      <c r="B847" s="833" t="s">
        <v>586</v>
      </c>
      <c r="C847" s="836" t="s">
        <v>611</v>
      </c>
      <c r="D847" s="852" t="s">
        <v>612</v>
      </c>
      <c r="E847" s="836" t="s">
        <v>3494</v>
      </c>
      <c r="F847" s="852" t="s">
        <v>3495</v>
      </c>
      <c r="G847" s="836" t="s">
        <v>4444</v>
      </c>
      <c r="H847" s="836" t="s">
        <v>4445</v>
      </c>
      <c r="I847" s="853">
        <v>1007</v>
      </c>
      <c r="J847" s="853">
        <v>6</v>
      </c>
      <c r="K847" s="854">
        <v>6042</v>
      </c>
    </row>
    <row r="848" spans="1:11" ht="14.45" customHeight="1" x14ac:dyDescent="0.2">
      <c r="A848" s="832" t="s">
        <v>585</v>
      </c>
      <c r="B848" s="833" t="s">
        <v>586</v>
      </c>
      <c r="C848" s="836" t="s">
        <v>611</v>
      </c>
      <c r="D848" s="852" t="s">
        <v>612</v>
      </c>
      <c r="E848" s="836" t="s">
        <v>3494</v>
      </c>
      <c r="F848" s="852" t="s">
        <v>3495</v>
      </c>
      <c r="G848" s="836" t="s">
        <v>4444</v>
      </c>
      <c r="H848" s="836" t="s">
        <v>4446</v>
      </c>
      <c r="I848" s="853">
        <v>1006.9850158691406</v>
      </c>
      <c r="J848" s="853">
        <v>14</v>
      </c>
      <c r="K848" s="854">
        <v>14097.92041015625</v>
      </c>
    </row>
    <row r="849" spans="1:11" ht="14.45" customHeight="1" x14ac:dyDescent="0.2">
      <c r="A849" s="832" t="s">
        <v>585</v>
      </c>
      <c r="B849" s="833" t="s">
        <v>586</v>
      </c>
      <c r="C849" s="836" t="s">
        <v>611</v>
      </c>
      <c r="D849" s="852" t="s">
        <v>612</v>
      </c>
      <c r="E849" s="836" t="s">
        <v>3494</v>
      </c>
      <c r="F849" s="852" t="s">
        <v>3495</v>
      </c>
      <c r="G849" s="836" t="s">
        <v>4447</v>
      </c>
      <c r="H849" s="836" t="s">
        <v>4448</v>
      </c>
      <c r="I849" s="853">
        <v>1006.97998046875</v>
      </c>
      <c r="J849" s="853">
        <v>10</v>
      </c>
      <c r="K849" s="854">
        <v>10069.83984375</v>
      </c>
    </row>
    <row r="850" spans="1:11" ht="14.45" customHeight="1" x14ac:dyDescent="0.2">
      <c r="A850" s="832" t="s">
        <v>585</v>
      </c>
      <c r="B850" s="833" t="s">
        <v>586</v>
      </c>
      <c r="C850" s="836" t="s">
        <v>611</v>
      </c>
      <c r="D850" s="852" t="s">
        <v>612</v>
      </c>
      <c r="E850" s="836" t="s">
        <v>3494</v>
      </c>
      <c r="F850" s="852" t="s">
        <v>3495</v>
      </c>
      <c r="G850" s="836" t="s">
        <v>4449</v>
      </c>
      <c r="H850" s="836" t="s">
        <v>4450</v>
      </c>
      <c r="I850" s="853">
        <v>1006.9700012207031</v>
      </c>
      <c r="J850" s="853">
        <v>20</v>
      </c>
      <c r="K850" s="854">
        <v>20139.4599609375</v>
      </c>
    </row>
    <row r="851" spans="1:11" ht="14.45" customHeight="1" x14ac:dyDescent="0.2">
      <c r="A851" s="832" t="s">
        <v>585</v>
      </c>
      <c r="B851" s="833" t="s">
        <v>586</v>
      </c>
      <c r="C851" s="836" t="s">
        <v>611</v>
      </c>
      <c r="D851" s="852" t="s">
        <v>612</v>
      </c>
      <c r="E851" s="836" t="s">
        <v>3494</v>
      </c>
      <c r="F851" s="852" t="s">
        <v>3495</v>
      </c>
      <c r="G851" s="836" t="s">
        <v>4451</v>
      </c>
      <c r="H851" s="836" t="s">
        <v>4452</v>
      </c>
      <c r="I851" s="853">
        <v>295.239990234375</v>
      </c>
      <c r="J851" s="853">
        <v>80</v>
      </c>
      <c r="K851" s="854">
        <v>23619.19921875</v>
      </c>
    </row>
    <row r="852" spans="1:11" ht="14.45" customHeight="1" x14ac:dyDescent="0.2">
      <c r="A852" s="832" t="s">
        <v>585</v>
      </c>
      <c r="B852" s="833" t="s">
        <v>586</v>
      </c>
      <c r="C852" s="836" t="s">
        <v>611</v>
      </c>
      <c r="D852" s="852" t="s">
        <v>612</v>
      </c>
      <c r="E852" s="836" t="s">
        <v>3494</v>
      </c>
      <c r="F852" s="852" t="s">
        <v>3495</v>
      </c>
      <c r="G852" s="836" t="s">
        <v>4453</v>
      </c>
      <c r="H852" s="836" t="s">
        <v>4454</v>
      </c>
      <c r="I852" s="853">
        <v>511.23001098632813</v>
      </c>
      <c r="J852" s="853">
        <v>20</v>
      </c>
      <c r="K852" s="854">
        <v>10224.5</v>
      </c>
    </row>
    <row r="853" spans="1:11" ht="14.45" customHeight="1" x14ac:dyDescent="0.2">
      <c r="A853" s="832" t="s">
        <v>585</v>
      </c>
      <c r="B853" s="833" t="s">
        <v>586</v>
      </c>
      <c r="C853" s="836" t="s">
        <v>611</v>
      </c>
      <c r="D853" s="852" t="s">
        <v>612</v>
      </c>
      <c r="E853" s="836" t="s">
        <v>3494</v>
      </c>
      <c r="F853" s="852" t="s">
        <v>3495</v>
      </c>
      <c r="G853" s="836" t="s">
        <v>4451</v>
      </c>
      <c r="H853" s="836" t="s">
        <v>4455</v>
      </c>
      <c r="I853" s="853">
        <v>295.239990234375</v>
      </c>
      <c r="J853" s="853">
        <v>220</v>
      </c>
      <c r="K853" s="854">
        <v>64952.7978515625</v>
      </c>
    </row>
    <row r="854" spans="1:11" ht="14.45" customHeight="1" x14ac:dyDescent="0.2">
      <c r="A854" s="832" t="s">
        <v>585</v>
      </c>
      <c r="B854" s="833" t="s">
        <v>586</v>
      </c>
      <c r="C854" s="836" t="s">
        <v>611</v>
      </c>
      <c r="D854" s="852" t="s">
        <v>612</v>
      </c>
      <c r="E854" s="836" t="s">
        <v>3494</v>
      </c>
      <c r="F854" s="852" t="s">
        <v>3495</v>
      </c>
      <c r="G854" s="836" t="s">
        <v>4456</v>
      </c>
      <c r="H854" s="836" t="s">
        <v>4457</v>
      </c>
      <c r="I854" s="853">
        <v>365.42001342773438</v>
      </c>
      <c r="J854" s="853">
        <v>20</v>
      </c>
      <c r="K854" s="854">
        <v>7308.39990234375</v>
      </c>
    </row>
    <row r="855" spans="1:11" ht="14.45" customHeight="1" x14ac:dyDescent="0.2">
      <c r="A855" s="832" t="s">
        <v>585</v>
      </c>
      <c r="B855" s="833" t="s">
        <v>586</v>
      </c>
      <c r="C855" s="836" t="s">
        <v>611</v>
      </c>
      <c r="D855" s="852" t="s">
        <v>612</v>
      </c>
      <c r="E855" s="836" t="s">
        <v>3494</v>
      </c>
      <c r="F855" s="852" t="s">
        <v>3495</v>
      </c>
      <c r="G855" s="836" t="s">
        <v>4453</v>
      </c>
      <c r="H855" s="836" t="s">
        <v>4458</v>
      </c>
      <c r="I855" s="853">
        <v>501.07000122070315</v>
      </c>
      <c r="J855" s="853">
        <v>120</v>
      </c>
      <c r="K855" s="854">
        <v>60330</v>
      </c>
    </row>
    <row r="856" spans="1:11" ht="14.45" customHeight="1" x14ac:dyDescent="0.2">
      <c r="A856" s="832" t="s">
        <v>585</v>
      </c>
      <c r="B856" s="833" t="s">
        <v>586</v>
      </c>
      <c r="C856" s="836" t="s">
        <v>611</v>
      </c>
      <c r="D856" s="852" t="s">
        <v>612</v>
      </c>
      <c r="E856" s="836" t="s">
        <v>3494</v>
      </c>
      <c r="F856" s="852" t="s">
        <v>3495</v>
      </c>
      <c r="G856" s="836" t="s">
        <v>4459</v>
      </c>
      <c r="H856" s="836" t="s">
        <v>4460</v>
      </c>
      <c r="I856" s="853">
        <v>2577.300048828125</v>
      </c>
      <c r="J856" s="853">
        <v>10</v>
      </c>
      <c r="K856" s="854">
        <v>25773</v>
      </c>
    </row>
    <row r="857" spans="1:11" ht="14.45" customHeight="1" x14ac:dyDescent="0.2">
      <c r="A857" s="832" t="s">
        <v>585</v>
      </c>
      <c r="B857" s="833" t="s">
        <v>586</v>
      </c>
      <c r="C857" s="836" t="s">
        <v>611</v>
      </c>
      <c r="D857" s="852" t="s">
        <v>612</v>
      </c>
      <c r="E857" s="836" t="s">
        <v>3494</v>
      </c>
      <c r="F857" s="852" t="s">
        <v>3495</v>
      </c>
      <c r="G857" s="836" t="s">
        <v>4459</v>
      </c>
      <c r="H857" s="836" t="s">
        <v>4461</v>
      </c>
      <c r="I857" s="853">
        <v>2577.300048828125</v>
      </c>
      <c r="J857" s="853">
        <v>20</v>
      </c>
      <c r="K857" s="854">
        <v>51546</v>
      </c>
    </row>
    <row r="858" spans="1:11" ht="14.45" customHeight="1" x14ac:dyDescent="0.2">
      <c r="A858" s="832" t="s">
        <v>585</v>
      </c>
      <c r="B858" s="833" t="s">
        <v>586</v>
      </c>
      <c r="C858" s="836" t="s">
        <v>611</v>
      </c>
      <c r="D858" s="852" t="s">
        <v>612</v>
      </c>
      <c r="E858" s="836" t="s">
        <v>3494</v>
      </c>
      <c r="F858" s="852" t="s">
        <v>3495</v>
      </c>
      <c r="G858" s="836" t="s">
        <v>4462</v>
      </c>
      <c r="H858" s="836" t="s">
        <v>4463</v>
      </c>
      <c r="I858" s="853">
        <v>3539.25</v>
      </c>
      <c r="J858" s="853">
        <v>4</v>
      </c>
      <c r="K858" s="854">
        <v>14157</v>
      </c>
    </row>
    <row r="859" spans="1:11" ht="14.45" customHeight="1" x14ac:dyDescent="0.2">
      <c r="A859" s="832" t="s">
        <v>585</v>
      </c>
      <c r="B859" s="833" t="s">
        <v>586</v>
      </c>
      <c r="C859" s="836" t="s">
        <v>611</v>
      </c>
      <c r="D859" s="852" t="s">
        <v>612</v>
      </c>
      <c r="E859" s="836" t="s">
        <v>3494</v>
      </c>
      <c r="F859" s="852" t="s">
        <v>3495</v>
      </c>
      <c r="G859" s="836" t="s">
        <v>4464</v>
      </c>
      <c r="H859" s="836" t="s">
        <v>4465</v>
      </c>
      <c r="I859" s="853">
        <v>3539.25</v>
      </c>
      <c r="J859" s="853">
        <v>8</v>
      </c>
      <c r="K859" s="854">
        <v>28314</v>
      </c>
    </row>
    <row r="860" spans="1:11" ht="14.45" customHeight="1" x14ac:dyDescent="0.2">
      <c r="A860" s="832" t="s">
        <v>585</v>
      </c>
      <c r="B860" s="833" t="s">
        <v>586</v>
      </c>
      <c r="C860" s="836" t="s">
        <v>611</v>
      </c>
      <c r="D860" s="852" t="s">
        <v>612</v>
      </c>
      <c r="E860" s="836" t="s">
        <v>3494</v>
      </c>
      <c r="F860" s="852" t="s">
        <v>3495</v>
      </c>
      <c r="G860" s="836" t="s">
        <v>4466</v>
      </c>
      <c r="H860" s="836" t="s">
        <v>4467</v>
      </c>
      <c r="I860" s="853">
        <v>3539.25</v>
      </c>
      <c r="J860" s="853">
        <v>2</v>
      </c>
      <c r="K860" s="854">
        <v>7078.5</v>
      </c>
    </row>
    <row r="861" spans="1:11" ht="14.45" customHeight="1" x14ac:dyDescent="0.2">
      <c r="A861" s="832" t="s">
        <v>585</v>
      </c>
      <c r="B861" s="833" t="s">
        <v>586</v>
      </c>
      <c r="C861" s="836" t="s">
        <v>611</v>
      </c>
      <c r="D861" s="852" t="s">
        <v>612</v>
      </c>
      <c r="E861" s="836" t="s">
        <v>3494</v>
      </c>
      <c r="F861" s="852" t="s">
        <v>3495</v>
      </c>
      <c r="G861" s="836" t="s">
        <v>4462</v>
      </c>
      <c r="H861" s="836" t="s">
        <v>4468</v>
      </c>
      <c r="I861" s="853">
        <v>3539.25</v>
      </c>
      <c r="J861" s="853">
        <v>1</v>
      </c>
      <c r="K861" s="854">
        <v>3539.25</v>
      </c>
    </row>
    <row r="862" spans="1:11" ht="14.45" customHeight="1" x14ac:dyDescent="0.2">
      <c r="A862" s="832" t="s">
        <v>585</v>
      </c>
      <c r="B862" s="833" t="s">
        <v>586</v>
      </c>
      <c r="C862" s="836" t="s">
        <v>611</v>
      </c>
      <c r="D862" s="852" t="s">
        <v>612</v>
      </c>
      <c r="E862" s="836" t="s">
        <v>3494</v>
      </c>
      <c r="F862" s="852" t="s">
        <v>3495</v>
      </c>
      <c r="G862" s="836" t="s">
        <v>4464</v>
      </c>
      <c r="H862" s="836" t="s">
        <v>4469</v>
      </c>
      <c r="I862" s="853">
        <v>3539.25</v>
      </c>
      <c r="J862" s="853">
        <v>1</v>
      </c>
      <c r="K862" s="854">
        <v>3539.25</v>
      </c>
    </row>
    <row r="863" spans="1:11" ht="14.45" customHeight="1" x14ac:dyDescent="0.2">
      <c r="A863" s="832" t="s">
        <v>585</v>
      </c>
      <c r="B863" s="833" t="s">
        <v>586</v>
      </c>
      <c r="C863" s="836" t="s">
        <v>611</v>
      </c>
      <c r="D863" s="852" t="s">
        <v>612</v>
      </c>
      <c r="E863" s="836" t="s">
        <v>3494</v>
      </c>
      <c r="F863" s="852" t="s">
        <v>3495</v>
      </c>
      <c r="G863" s="836" t="s">
        <v>4470</v>
      </c>
      <c r="H863" s="836" t="s">
        <v>4471</v>
      </c>
      <c r="I863" s="853">
        <v>17.979999542236328</v>
      </c>
      <c r="J863" s="853">
        <v>50</v>
      </c>
      <c r="K863" s="854">
        <v>899.030029296875</v>
      </c>
    </row>
    <row r="864" spans="1:11" ht="14.45" customHeight="1" x14ac:dyDescent="0.2">
      <c r="A864" s="832" t="s">
        <v>585</v>
      </c>
      <c r="B864" s="833" t="s">
        <v>586</v>
      </c>
      <c r="C864" s="836" t="s">
        <v>611</v>
      </c>
      <c r="D864" s="852" t="s">
        <v>612</v>
      </c>
      <c r="E864" s="836" t="s">
        <v>3494</v>
      </c>
      <c r="F864" s="852" t="s">
        <v>3495</v>
      </c>
      <c r="G864" s="836" t="s">
        <v>4470</v>
      </c>
      <c r="H864" s="836" t="s">
        <v>4472</v>
      </c>
      <c r="I864" s="853">
        <v>17.979999542236328</v>
      </c>
      <c r="J864" s="853">
        <v>250</v>
      </c>
      <c r="K864" s="854">
        <v>4495.150146484375</v>
      </c>
    </row>
    <row r="865" spans="1:11" ht="14.45" customHeight="1" x14ac:dyDescent="0.2">
      <c r="A865" s="832" t="s">
        <v>585</v>
      </c>
      <c r="B865" s="833" t="s">
        <v>586</v>
      </c>
      <c r="C865" s="836" t="s">
        <v>611</v>
      </c>
      <c r="D865" s="852" t="s">
        <v>612</v>
      </c>
      <c r="E865" s="836" t="s">
        <v>3494</v>
      </c>
      <c r="F865" s="852" t="s">
        <v>3495</v>
      </c>
      <c r="G865" s="836" t="s">
        <v>3537</v>
      </c>
      <c r="H865" s="836" t="s">
        <v>3538</v>
      </c>
      <c r="I865" s="853">
        <v>17.979999542236328</v>
      </c>
      <c r="J865" s="853">
        <v>150</v>
      </c>
      <c r="K865" s="854">
        <v>2697.1200561523438</v>
      </c>
    </row>
    <row r="866" spans="1:11" ht="14.45" customHeight="1" x14ac:dyDescent="0.2">
      <c r="A866" s="832" t="s">
        <v>585</v>
      </c>
      <c r="B866" s="833" t="s">
        <v>586</v>
      </c>
      <c r="C866" s="836" t="s">
        <v>611</v>
      </c>
      <c r="D866" s="852" t="s">
        <v>612</v>
      </c>
      <c r="E866" s="836" t="s">
        <v>3494</v>
      </c>
      <c r="F866" s="852" t="s">
        <v>3495</v>
      </c>
      <c r="G866" s="836" t="s">
        <v>4473</v>
      </c>
      <c r="H866" s="836" t="s">
        <v>4474</v>
      </c>
      <c r="I866" s="853">
        <v>17.979999542236328</v>
      </c>
      <c r="J866" s="853">
        <v>150</v>
      </c>
      <c r="K866" s="854">
        <v>2697</v>
      </c>
    </row>
    <row r="867" spans="1:11" ht="14.45" customHeight="1" x14ac:dyDescent="0.2">
      <c r="A867" s="832" t="s">
        <v>585</v>
      </c>
      <c r="B867" s="833" t="s">
        <v>586</v>
      </c>
      <c r="C867" s="836" t="s">
        <v>611</v>
      </c>
      <c r="D867" s="852" t="s">
        <v>612</v>
      </c>
      <c r="E867" s="836" t="s">
        <v>3494</v>
      </c>
      <c r="F867" s="852" t="s">
        <v>3495</v>
      </c>
      <c r="G867" s="836" t="s">
        <v>3984</v>
      </c>
      <c r="H867" s="836" t="s">
        <v>3985</v>
      </c>
      <c r="I867" s="853">
        <v>17.989999771118164</v>
      </c>
      <c r="J867" s="853">
        <v>50</v>
      </c>
      <c r="K867" s="854">
        <v>899.5</v>
      </c>
    </row>
    <row r="868" spans="1:11" ht="14.45" customHeight="1" x14ac:dyDescent="0.2">
      <c r="A868" s="832" t="s">
        <v>585</v>
      </c>
      <c r="B868" s="833" t="s">
        <v>586</v>
      </c>
      <c r="C868" s="836" t="s">
        <v>611</v>
      </c>
      <c r="D868" s="852" t="s">
        <v>612</v>
      </c>
      <c r="E868" s="836" t="s">
        <v>3494</v>
      </c>
      <c r="F868" s="852" t="s">
        <v>3495</v>
      </c>
      <c r="G868" s="836" t="s">
        <v>4475</v>
      </c>
      <c r="H868" s="836" t="s">
        <v>4476</v>
      </c>
      <c r="I868" s="853">
        <v>1542.75</v>
      </c>
      <c r="J868" s="853">
        <v>20</v>
      </c>
      <c r="K868" s="854">
        <v>30855</v>
      </c>
    </row>
    <row r="869" spans="1:11" ht="14.45" customHeight="1" x14ac:dyDescent="0.2">
      <c r="A869" s="832" t="s">
        <v>585</v>
      </c>
      <c r="B869" s="833" t="s">
        <v>586</v>
      </c>
      <c r="C869" s="836" t="s">
        <v>611</v>
      </c>
      <c r="D869" s="852" t="s">
        <v>612</v>
      </c>
      <c r="E869" s="836" t="s">
        <v>3494</v>
      </c>
      <c r="F869" s="852" t="s">
        <v>3495</v>
      </c>
      <c r="G869" s="836" t="s">
        <v>4477</v>
      </c>
      <c r="H869" s="836" t="s">
        <v>4478</v>
      </c>
      <c r="I869" s="853">
        <v>834.9000244140625</v>
      </c>
      <c r="J869" s="853">
        <v>10</v>
      </c>
      <c r="K869" s="854">
        <v>8349</v>
      </c>
    </row>
    <row r="870" spans="1:11" ht="14.45" customHeight="1" x14ac:dyDescent="0.2">
      <c r="A870" s="832" t="s">
        <v>585</v>
      </c>
      <c r="B870" s="833" t="s">
        <v>586</v>
      </c>
      <c r="C870" s="836" t="s">
        <v>611</v>
      </c>
      <c r="D870" s="852" t="s">
        <v>612</v>
      </c>
      <c r="E870" s="836" t="s">
        <v>3494</v>
      </c>
      <c r="F870" s="852" t="s">
        <v>3495</v>
      </c>
      <c r="G870" s="836" t="s">
        <v>4479</v>
      </c>
      <c r="H870" s="836" t="s">
        <v>4480</v>
      </c>
      <c r="I870" s="853">
        <v>834.9000244140625</v>
      </c>
      <c r="J870" s="853">
        <v>10</v>
      </c>
      <c r="K870" s="854">
        <v>8349</v>
      </c>
    </row>
    <row r="871" spans="1:11" ht="14.45" customHeight="1" x14ac:dyDescent="0.2">
      <c r="A871" s="832" t="s">
        <v>585</v>
      </c>
      <c r="B871" s="833" t="s">
        <v>586</v>
      </c>
      <c r="C871" s="836" t="s">
        <v>611</v>
      </c>
      <c r="D871" s="852" t="s">
        <v>612</v>
      </c>
      <c r="E871" s="836" t="s">
        <v>3494</v>
      </c>
      <c r="F871" s="852" t="s">
        <v>3495</v>
      </c>
      <c r="G871" s="836" t="s">
        <v>4475</v>
      </c>
      <c r="H871" s="836" t="s">
        <v>4481</v>
      </c>
      <c r="I871" s="853">
        <v>1542.75</v>
      </c>
      <c r="J871" s="853">
        <v>190</v>
      </c>
      <c r="K871" s="854">
        <v>293122.5</v>
      </c>
    </row>
    <row r="872" spans="1:11" ht="14.45" customHeight="1" x14ac:dyDescent="0.2">
      <c r="A872" s="832" t="s">
        <v>585</v>
      </c>
      <c r="B872" s="833" t="s">
        <v>586</v>
      </c>
      <c r="C872" s="836" t="s">
        <v>611</v>
      </c>
      <c r="D872" s="852" t="s">
        <v>612</v>
      </c>
      <c r="E872" s="836" t="s">
        <v>3494</v>
      </c>
      <c r="F872" s="852" t="s">
        <v>3495</v>
      </c>
      <c r="G872" s="836" t="s">
        <v>4482</v>
      </c>
      <c r="H872" s="836" t="s">
        <v>4483</v>
      </c>
      <c r="I872" s="853">
        <v>1304.3800048828125</v>
      </c>
      <c r="J872" s="853">
        <v>10</v>
      </c>
      <c r="K872" s="854">
        <v>13043.7998046875</v>
      </c>
    </row>
    <row r="873" spans="1:11" ht="14.45" customHeight="1" x14ac:dyDescent="0.2">
      <c r="A873" s="832" t="s">
        <v>585</v>
      </c>
      <c r="B873" s="833" t="s">
        <v>586</v>
      </c>
      <c r="C873" s="836" t="s">
        <v>611</v>
      </c>
      <c r="D873" s="852" t="s">
        <v>612</v>
      </c>
      <c r="E873" s="836" t="s">
        <v>3494</v>
      </c>
      <c r="F873" s="852" t="s">
        <v>3495</v>
      </c>
      <c r="G873" s="836" t="s">
        <v>4484</v>
      </c>
      <c r="H873" s="836" t="s">
        <v>4485</v>
      </c>
      <c r="I873" s="853">
        <v>1542.75</v>
      </c>
      <c r="J873" s="853">
        <v>30</v>
      </c>
      <c r="K873" s="854">
        <v>46282.5</v>
      </c>
    </row>
    <row r="874" spans="1:11" ht="14.45" customHeight="1" x14ac:dyDescent="0.2">
      <c r="A874" s="832" t="s">
        <v>585</v>
      </c>
      <c r="B874" s="833" t="s">
        <v>586</v>
      </c>
      <c r="C874" s="836" t="s">
        <v>611</v>
      </c>
      <c r="D874" s="852" t="s">
        <v>612</v>
      </c>
      <c r="E874" s="836" t="s">
        <v>3494</v>
      </c>
      <c r="F874" s="852" t="s">
        <v>3495</v>
      </c>
      <c r="G874" s="836" t="s">
        <v>4486</v>
      </c>
      <c r="H874" s="836" t="s">
        <v>4487</v>
      </c>
      <c r="I874" s="853">
        <v>1304.3800048828125</v>
      </c>
      <c r="J874" s="853">
        <v>10</v>
      </c>
      <c r="K874" s="854">
        <v>13043.7998046875</v>
      </c>
    </row>
    <row r="875" spans="1:11" ht="14.45" customHeight="1" x14ac:dyDescent="0.2">
      <c r="A875" s="832" t="s">
        <v>585</v>
      </c>
      <c r="B875" s="833" t="s">
        <v>586</v>
      </c>
      <c r="C875" s="836" t="s">
        <v>611</v>
      </c>
      <c r="D875" s="852" t="s">
        <v>612</v>
      </c>
      <c r="E875" s="836" t="s">
        <v>3494</v>
      </c>
      <c r="F875" s="852" t="s">
        <v>3495</v>
      </c>
      <c r="G875" s="836" t="s">
        <v>4488</v>
      </c>
      <c r="H875" s="836" t="s">
        <v>4489</v>
      </c>
      <c r="I875" s="853">
        <v>5493.39990234375</v>
      </c>
      <c r="J875" s="853">
        <v>1</v>
      </c>
      <c r="K875" s="854">
        <v>5493.39990234375</v>
      </c>
    </row>
    <row r="876" spans="1:11" ht="14.45" customHeight="1" x14ac:dyDescent="0.2">
      <c r="A876" s="832" t="s">
        <v>585</v>
      </c>
      <c r="B876" s="833" t="s">
        <v>586</v>
      </c>
      <c r="C876" s="836" t="s">
        <v>611</v>
      </c>
      <c r="D876" s="852" t="s">
        <v>612</v>
      </c>
      <c r="E876" s="836" t="s">
        <v>3494</v>
      </c>
      <c r="F876" s="852" t="s">
        <v>3495</v>
      </c>
      <c r="G876" s="836" t="s">
        <v>4490</v>
      </c>
      <c r="H876" s="836" t="s">
        <v>4491</v>
      </c>
      <c r="I876" s="853">
        <v>5493.39990234375</v>
      </c>
      <c r="J876" s="853">
        <v>1</v>
      </c>
      <c r="K876" s="854">
        <v>5493.39990234375</v>
      </c>
    </row>
    <row r="877" spans="1:11" ht="14.45" customHeight="1" x14ac:dyDescent="0.2">
      <c r="A877" s="832" t="s">
        <v>585</v>
      </c>
      <c r="B877" s="833" t="s">
        <v>586</v>
      </c>
      <c r="C877" s="836" t="s">
        <v>611</v>
      </c>
      <c r="D877" s="852" t="s">
        <v>612</v>
      </c>
      <c r="E877" s="836" t="s">
        <v>3494</v>
      </c>
      <c r="F877" s="852" t="s">
        <v>3495</v>
      </c>
      <c r="G877" s="836" t="s">
        <v>4492</v>
      </c>
      <c r="H877" s="836" t="s">
        <v>4493</v>
      </c>
      <c r="I877" s="853">
        <v>834.9000244140625</v>
      </c>
      <c r="J877" s="853">
        <v>10</v>
      </c>
      <c r="K877" s="854">
        <v>8349</v>
      </c>
    </row>
    <row r="878" spans="1:11" ht="14.45" customHeight="1" x14ac:dyDescent="0.2">
      <c r="A878" s="832" t="s">
        <v>585</v>
      </c>
      <c r="B878" s="833" t="s">
        <v>586</v>
      </c>
      <c r="C878" s="836" t="s">
        <v>611</v>
      </c>
      <c r="D878" s="852" t="s">
        <v>612</v>
      </c>
      <c r="E878" s="836" t="s">
        <v>3494</v>
      </c>
      <c r="F878" s="852" t="s">
        <v>3495</v>
      </c>
      <c r="G878" s="836" t="s">
        <v>4494</v>
      </c>
      <c r="H878" s="836" t="s">
        <v>4495</v>
      </c>
      <c r="I878" s="853">
        <v>834.9000244140625</v>
      </c>
      <c r="J878" s="853">
        <v>20</v>
      </c>
      <c r="K878" s="854">
        <v>16698</v>
      </c>
    </row>
    <row r="879" spans="1:11" ht="14.45" customHeight="1" x14ac:dyDescent="0.2">
      <c r="A879" s="832" t="s">
        <v>585</v>
      </c>
      <c r="B879" s="833" t="s">
        <v>586</v>
      </c>
      <c r="C879" s="836" t="s">
        <v>611</v>
      </c>
      <c r="D879" s="852" t="s">
        <v>612</v>
      </c>
      <c r="E879" s="836" t="s">
        <v>3494</v>
      </c>
      <c r="F879" s="852" t="s">
        <v>3495</v>
      </c>
      <c r="G879" s="836" t="s">
        <v>4496</v>
      </c>
      <c r="H879" s="836" t="s">
        <v>4497</v>
      </c>
      <c r="I879" s="853">
        <v>834.9000244140625</v>
      </c>
      <c r="J879" s="853">
        <v>30</v>
      </c>
      <c r="K879" s="854">
        <v>25047</v>
      </c>
    </row>
    <row r="880" spans="1:11" ht="14.45" customHeight="1" x14ac:dyDescent="0.2">
      <c r="A880" s="832" t="s">
        <v>585</v>
      </c>
      <c r="B880" s="833" t="s">
        <v>586</v>
      </c>
      <c r="C880" s="836" t="s">
        <v>611</v>
      </c>
      <c r="D880" s="852" t="s">
        <v>612</v>
      </c>
      <c r="E880" s="836" t="s">
        <v>3494</v>
      </c>
      <c r="F880" s="852" t="s">
        <v>3495</v>
      </c>
      <c r="G880" s="836" t="s">
        <v>4477</v>
      </c>
      <c r="H880" s="836" t="s">
        <v>4498</v>
      </c>
      <c r="I880" s="853">
        <v>834.9000244140625</v>
      </c>
      <c r="J880" s="853">
        <v>40</v>
      </c>
      <c r="K880" s="854">
        <v>33396</v>
      </c>
    </row>
    <row r="881" spans="1:11" ht="14.45" customHeight="1" x14ac:dyDescent="0.2">
      <c r="A881" s="832" t="s">
        <v>585</v>
      </c>
      <c r="B881" s="833" t="s">
        <v>586</v>
      </c>
      <c r="C881" s="836" t="s">
        <v>611</v>
      </c>
      <c r="D881" s="852" t="s">
        <v>612</v>
      </c>
      <c r="E881" s="836" t="s">
        <v>3494</v>
      </c>
      <c r="F881" s="852" t="s">
        <v>3495</v>
      </c>
      <c r="G881" s="836" t="s">
        <v>4499</v>
      </c>
      <c r="H881" s="836" t="s">
        <v>4500</v>
      </c>
      <c r="I881" s="853">
        <v>652.91998291015625</v>
      </c>
      <c r="J881" s="853">
        <v>30</v>
      </c>
      <c r="K881" s="854">
        <v>19587.48046875</v>
      </c>
    </row>
    <row r="882" spans="1:11" ht="14.45" customHeight="1" x14ac:dyDescent="0.2">
      <c r="A882" s="832" t="s">
        <v>585</v>
      </c>
      <c r="B882" s="833" t="s">
        <v>586</v>
      </c>
      <c r="C882" s="836" t="s">
        <v>611</v>
      </c>
      <c r="D882" s="852" t="s">
        <v>612</v>
      </c>
      <c r="E882" s="836" t="s">
        <v>3494</v>
      </c>
      <c r="F882" s="852" t="s">
        <v>3495</v>
      </c>
      <c r="G882" s="836" t="s">
        <v>4499</v>
      </c>
      <c r="H882" s="836" t="s">
        <v>4501</v>
      </c>
      <c r="I882" s="853">
        <v>652.91998291015625</v>
      </c>
      <c r="J882" s="853">
        <v>70</v>
      </c>
      <c r="K882" s="854">
        <v>45704.12109375</v>
      </c>
    </row>
    <row r="883" spans="1:11" ht="14.45" customHeight="1" x14ac:dyDescent="0.2">
      <c r="A883" s="832" t="s">
        <v>585</v>
      </c>
      <c r="B883" s="833" t="s">
        <v>586</v>
      </c>
      <c r="C883" s="836" t="s">
        <v>611</v>
      </c>
      <c r="D883" s="852" t="s">
        <v>612</v>
      </c>
      <c r="E883" s="836" t="s">
        <v>3494</v>
      </c>
      <c r="F883" s="852" t="s">
        <v>3495</v>
      </c>
      <c r="G883" s="836" t="s">
        <v>3543</v>
      </c>
      <c r="H883" s="836" t="s">
        <v>4502</v>
      </c>
      <c r="I883" s="853">
        <v>13.199999809265137</v>
      </c>
      <c r="J883" s="853">
        <v>90</v>
      </c>
      <c r="K883" s="854">
        <v>1188</v>
      </c>
    </row>
    <row r="884" spans="1:11" ht="14.45" customHeight="1" x14ac:dyDescent="0.2">
      <c r="A884" s="832" t="s">
        <v>585</v>
      </c>
      <c r="B884" s="833" t="s">
        <v>586</v>
      </c>
      <c r="C884" s="836" t="s">
        <v>611</v>
      </c>
      <c r="D884" s="852" t="s">
        <v>612</v>
      </c>
      <c r="E884" s="836" t="s">
        <v>3494</v>
      </c>
      <c r="F884" s="852" t="s">
        <v>3495</v>
      </c>
      <c r="G884" s="836" t="s">
        <v>4503</v>
      </c>
      <c r="H884" s="836" t="s">
        <v>4504</v>
      </c>
      <c r="I884" s="853">
        <v>423.5</v>
      </c>
      <c r="J884" s="853">
        <v>5</v>
      </c>
      <c r="K884" s="854">
        <v>2117.5</v>
      </c>
    </row>
    <row r="885" spans="1:11" ht="14.45" customHeight="1" x14ac:dyDescent="0.2">
      <c r="A885" s="832" t="s">
        <v>585</v>
      </c>
      <c r="B885" s="833" t="s">
        <v>586</v>
      </c>
      <c r="C885" s="836" t="s">
        <v>611</v>
      </c>
      <c r="D885" s="852" t="s">
        <v>612</v>
      </c>
      <c r="E885" s="836" t="s">
        <v>3494</v>
      </c>
      <c r="F885" s="852" t="s">
        <v>3495</v>
      </c>
      <c r="G885" s="836" t="s">
        <v>4505</v>
      </c>
      <c r="H885" s="836" t="s">
        <v>4506</v>
      </c>
      <c r="I885" s="853">
        <v>16.515000343322754</v>
      </c>
      <c r="J885" s="853">
        <v>24</v>
      </c>
      <c r="K885" s="854">
        <v>396.35000610351563</v>
      </c>
    </row>
    <row r="886" spans="1:11" ht="14.45" customHeight="1" x14ac:dyDescent="0.2">
      <c r="A886" s="832" t="s">
        <v>585</v>
      </c>
      <c r="B886" s="833" t="s">
        <v>586</v>
      </c>
      <c r="C886" s="836" t="s">
        <v>611</v>
      </c>
      <c r="D886" s="852" t="s">
        <v>612</v>
      </c>
      <c r="E886" s="836" t="s">
        <v>3494</v>
      </c>
      <c r="F886" s="852" t="s">
        <v>3495</v>
      </c>
      <c r="G886" s="836" t="s">
        <v>3543</v>
      </c>
      <c r="H886" s="836" t="s">
        <v>3544</v>
      </c>
      <c r="I886" s="853">
        <v>13.199999809265137</v>
      </c>
      <c r="J886" s="853">
        <v>280</v>
      </c>
      <c r="K886" s="854">
        <v>3696</v>
      </c>
    </row>
    <row r="887" spans="1:11" ht="14.45" customHeight="1" x14ac:dyDescent="0.2">
      <c r="A887" s="832" t="s">
        <v>585</v>
      </c>
      <c r="B887" s="833" t="s">
        <v>586</v>
      </c>
      <c r="C887" s="836" t="s">
        <v>611</v>
      </c>
      <c r="D887" s="852" t="s">
        <v>612</v>
      </c>
      <c r="E887" s="836" t="s">
        <v>3494</v>
      </c>
      <c r="F887" s="852" t="s">
        <v>3495</v>
      </c>
      <c r="G887" s="836" t="s">
        <v>4503</v>
      </c>
      <c r="H887" s="836" t="s">
        <v>4507</v>
      </c>
      <c r="I887" s="853">
        <v>423.5</v>
      </c>
      <c r="J887" s="853">
        <v>20</v>
      </c>
      <c r="K887" s="854">
        <v>8470</v>
      </c>
    </row>
    <row r="888" spans="1:11" ht="14.45" customHeight="1" x14ac:dyDescent="0.2">
      <c r="A888" s="832" t="s">
        <v>585</v>
      </c>
      <c r="B888" s="833" t="s">
        <v>586</v>
      </c>
      <c r="C888" s="836" t="s">
        <v>611</v>
      </c>
      <c r="D888" s="852" t="s">
        <v>612</v>
      </c>
      <c r="E888" s="836" t="s">
        <v>3494</v>
      </c>
      <c r="F888" s="852" t="s">
        <v>3495</v>
      </c>
      <c r="G888" s="836" t="s">
        <v>4508</v>
      </c>
      <c r="H888" s="836" t="s">
        <v>4509</v>
      </c>
      <c r="I888" s="853">
        <v>1305.8199462890625</v>
      </c>
      <c r="J888" s="853">
        <v>40</v>
      </c>
      <c r="K888" s="854">
        <v>52232.80078125</v>
      </c>
    </row>
    <row r="889" spans="1:11" ht="14.45" customHeight="1" x14ac:dyDescent="0.2">
      <c r="A889" s="832" t="s">
        <v>585</v>
      </c>
      <c r="B889" s="833" t="s">
        <v>586</v>
      </c>
      <c r="C889" s="836" t="s">
        <v>611</v>
      </c>
      <c r="D889" s="852" t="s">
        <v>612</v>
      </c>
      <c r="E889" s="836" t="s">
        <v>3494</v>
      </c>
      <c r="F889" s="852" t="s">
        <v>3495</v>
      </c>
      <c r="G889" s="836" t="s">
        <v>4510</v>
      </c>
      <c r="H889" s="836" t="s">
        <v>4511</v>
      </c>
      <c r="I889" s="853">
        <v>490</v>
      </c>
      <c r="J889" s="853">
        <v>10</v>
      </c>
      <c r="K889" s="854">
        <v>4900.02001953125</v>
      </c>
    </row>
    <row r="890" spans="1:11" ht="14.45" customHeight="1" x14ac:dyDescent="0.2">
      <c r="A890" s="832" t="s">
        <v>585</v>
      </c>
      <c r="B890" s="833" t="s">
        <v>586</v>
      </c>
      <c r="C890" s="836" t="s">
        <v>611</v>
      </c>
      <c r="D890" s="852" t="s">
        <v>612</v>
      </c>
      <c r="E890" s="836" t="s">
        <v>3494</v>
      </c>
      <c r="F890" s="852" t="s">
        <v>3495</v>
      </c>
      <c r="G890" s="836" t="s">
        <v>4512</v>
      </c>
      <c r="H890" s="836" t="s">
        <v>4513</v>
      </c>
      <c r="I890" s="853">
        <v>58685</v>
      </c>
      <c r="J890" s="853">
        <v>2</v>
      </c>
      <c r="K890" s="854">
        <v>117370</v>
      </c>
    </row>
    <row r="891" spans="1:11" ht="14.45" customHeight="1" x14ac:dyDescent="0.2">
      <c r="A891" s="832" t="s">
        <v>585</v>
      </c>
      <c r="B891" s="833" t="s">
        <v>586</v>
      </c>
      <c r="C891" s="836" t="s">
        <v>611</v>
      </c>
      <c r="D891" s="852" t="s">
        <v>612</v>
      </c>
      <c r="E891" s="836" t="s">
        <v>3494</v>
      </c>
      <c r="F891" s="852" t="s">
        <v>3495</v>
      </c>
      <c r="G891" s="836" t="s">
        <v>4512</v>
      </c>
      <c r="H891" s="836" t="s">
        <v>4514</v>
      </c>
      <c r="I891" s="853">
        <v>58685</v>
      </c>
      <c r="J891" s="853">
        <v>11</v>
      </c>
      <c r="K891" s="854">
        <v>645535</v>
      </c>
    </row>
    <row r="892" spans="1:11" ht="14.45" customHeight="1" x14ac:dyDescent="0.2">
      <c r="A892" s="832" t="s">
        <v>585</v>
      </c>
      <c r="B892" s="833" t="s">
        <v>586</v>
      </c>
      <c r="C892" s="836" t="s">
        <v>611</v>
      </c>
      <c r="D892" s="852" t="s">
        <v>612</v>
      </c>
      <c r="E892" s="836" t="s">
        <v>3494</v>
      </c>
      <c r="F892" s="852" t="s">
        <v>3495</v>
      </c>
      <c r="G892" s="836" t="s">
        <v>4515</v>
      </c>
      <c r="H892" s="836" t="s">
        <v>4516</v>
      </c>
      <c r="I892" s="853">
        <v>1246.300048828125</v>
      </c>
      <c r="J892" s="853">
        <v>3</v>
      </c>
      <c r="K892" s="854">
        <v>3738.89990234375</v>
      </c>
    </row>
    <row r="893" spans="1:11" ht="14.45" customHeight="1" x14ac:dyDescent="0.2">
      <c r="A893" s="832" t="s">
        <v>585</v>
      </c>
      <c r="B893" s="833" t="s">
        <v>586</v>
      </c>
      <c r="C893" s="836" t="s">
        <v>611</v>
      </c>
      <c r="D893" s="852" t="s">
        <v>612</v>
      </c>
      <c r="E893" s="836" t="s">
        <v>3494</v>
      </c>
      <c r="F893" s="852" t="s">
        <v>3495</v>
      </c>
      <c r="G893" s="836" t="s">
        <v>4517</v>
      </c>
      <c r="H893" s="836" t="s">
        <v>4518</v>
      </c>
      <c r="I893" s="853">
        <v>139.25999450683594</v>
      </c>
      <c r="J893" s="853">
        <v>180</v>
      </c>
      <c r="K893" s="854">
        <v>25066.609375</v>
      </c>
    </row>
    <row r="894" spans="1:11" ht="14.45" customHeight="1" x14ac:dyDescent="0.2">
      <c r="A894" s="832" t="s">
        <v>585</v>
      </c>
      <c r="B894" s="833" t="s">
        <v>586</v>
      </c>
      <c r="C894" s="836" t="s">
        <v>611</v>
      </c>
      <c r="D894" s="852" t="s">
        <v>612</v>
      </c>
      <c r="E894" s="836" t="s">
        <v>3494</v>
      </c>
      <c r="F894" s="852" t="s">
        <v>3495</v>
      </c>
      <c r="G894" s="836" t="s">
        <v>4517</v>
      </c>
      <c r="H894" s="836" t="s">
        <v>4519</v>
      </c>
      <c r="I894" s="853">
        <v>139.25999450683594</v>
      </c>
      <c r="J894" s="853">
        <v>180</v>
      </c>
      <c r="K894" s="854">
        <v>25066.599609375</v>
      </c>
    </row>
    <row r="895" spans="1:11" ht="14.45" customHeight="1" x14ac:dyDescent="0.2">
      <c r="A895" s="832" t="s">
        <v>585</v>
      </c>
      <c r="B895" s="833" t="s">
        <v>586</v>
      </c>
      <c r="C895" s="836" t="s">
        <v>611</v>
      </c>
      <c r="D895" s="852" t="s">
        <v>612</v>
      </c>
      <c r="E895" s="836" t="s">
        <v>3494</v>
      </c>
      <c r="F895" s="852" t="s">
        <v>3495</v>
      </c>
      <c r="G895" s="836" t="s">
        <v>4520</v>
      </c>
      <c r="H895" s="836" t="s">
        <v>4521</v>
      </c>
      <c r="I895" s="853">
        <v>139.25999450683594</v>
      </c>
      <c r="J895" s="853">
        <v>540</v>
      </c>
      <c r="K895" s="854">
        <v>75199.798828125</v>
      </c>
    </row>
    <row r="896" spans="1:11" ht="14.45" customHeight="1" x14ac:dyDescent="0.2">
      <c r="A896" s="832" t="s">
        <v>585</v>
      </c>
      <c r="B896" s="833" t="s">
        <v>586</v>
      </c>
      <c r="C896" s="836" t="s">
        <v>611</v>
      </c>
      <c r="D896" s="852" t="s">
        <v>612</v>
      </c>
      <c r="E896" s="836" t="s">
        <v>3494</v>
      </c>
      <c r="F896" s="852" t="s">
        <v>3495</v>
      </c>
      <c r="G896" s="836" t="s">
        <v>4520</v>
      </c>
      <c r="H896" s="836" t="s">
        <v>4522</v>
      </c>
      <c r="I896" s="853">
        <v>139.25999450683594</v>
      </c>
      <c r="J896" s="853">
        <v>2160</v>
      </c>
      <c r="K896" s="854">
        <v>300799.20703125</v>
      </c>
    </row>
    <row r="897" spans="1:11" ht="14.45" customHeight="1" x14ac:dyDescent="0.2">
      <c r="A897" s="832" t="s">
        <v>585</v>
      </c>
      <c r="B897" s="833" t="s">
        <v>586</v>
      </c>
      <c r="C897" s="836" t="s">
        <v>611</v>
      </c>
      <c r="D897" s="852" t="s">
        <v>612</v>
      </c>
      <c r="E897" s="836" t="s">
        <v>3494</v>
      </c>
      <c r="F897" s="852" t="s">
        <v>3495</v>
      </c>
      <c r="G897" s="836" t="s">
        <v>3771</v>
      </c>
      <c r="H897" s="836" t="s">
        <v>3772</v>
      </c>
      <c r="I897" s="853">
        <v>3.1500000953674316</v>
      </c>
      <c r="J897" s="853">
        <v>30</v>
      </c>
      <c r="K897" s="854">
        <v>94.5</v>
      </c>
    </row>
    <row r="898" spans="1:11" ht="14.45" customHeight="1" x14ac:dyDescent="0.2">
      <c r="A898" s="832" t="s">
        <v>585</v>
      </c>
      <c r="B898" s="833" t="s">
        <v>586</v>
      </c>
      <c r="C898" s="836" t="s">
        <v>611</v>
      </c>
      <c r="D898" s="852" t="s">
        <v>612</v>
      </c>
      <c r="E898" s="836" t="s">
        <v>3494</v>
      </c>
      <c r="F898" s="852" t="s">
        <v>3495</v>
      </c>
      <c r="G898" s="836" t="s">
        <v>3771</v>
      </c>
      <c r="H898" s="836" t="s">
        <v>3773</v>
      </c>
      <c r="I898" s="853">
        <v>3.1500000953674316</v>
      </c>
      <c r="J898" s="853">
        <v>10</v>
      </c>
      <c r="K898" s="854">
        <v>31.5</v>
      </c>
    </row>
    <row r="899" spans="1:11" ht="14.45" customHeight="1" x14ac:dyDescent="0.2">
      <c r="A899" s="832" t="s">
        <v>585</v>
      </c>
      <c r="B899" s="833" t="s">
        <v>586</v>
      </c>
      <c r="C899" s="836" t="s">
        <v>611</v>
      </c>
      <c r="D899" s="852" t="s">
        <v>612</v>
      </c>
      <c r="E899" s="836" t="s">
        <v>3494</v>
      </c>
      <c r="F899" s="852" t="s">
        <v>3495</v>
      </c>
      <c r="G899" s="836" t="s">
        <v>4523</v>
      </c>
      <c r="H899" s="836" t="s">
        <v>4524</v>
      </c>
      <c r="I899" s="853">
        <v>167.52000427246094</v>
      </c>
      <c r="J899" s="853">
        <v>2025</v>
      </c>
      <c r="K899" s="854">
        <v>339223.505859375</v>
      </c>
    </row>
    <row r="900" spans="1:11" ht="14.45" customHeight="1" x14ac:dyDescent="0.2">
      <c r="A900" s="832" t="s">
        <v>585</v>
      </c>
      <c r="B900" s="833" t="s">
        <v>586</v>
      </c>
      <c r="C900" s="836" t="s">
        <v>611</v>
      </c>
      <c r="D900" s="852" t="s">
        <v>612</v>
      </c>
      <c r="E900" s="836" t="s">
        <v>3494</v>
      </c>
      <c r="F900" s="852" t="s">
        <v>3495</v>
      </c>
      <c r="G900" s="836" t="s">
        <v>4525</v>
      </c>
      <c r="H900" s="836" t="s">
        <v>4526</v>
      </c>
      <c r="I900" s="853">
        <v>80.575000762939453</v>
      </c>
      <c r="J900" s="853">
        <v>140</v>
      </c>
      <c r="K900" s="854">
        <v>11280.60009765625</v>
      </c>
    </row>
    <row r="901" spans="1:11" ht="14.45" customHeight="1" x14ac:dyDescent="0.2">
      <c r="A901" s="832" t="s">
        <v>585</v>
      </c>
      <c r="B901" s="833" t="s">
        <v>586</v>
      </c>
      <c r="C901" s="836" t="s">
        <v>611</v>
      </c>
      <c r="D901" s="852" t="s">
        <v>612</v>
      </c>
      <c r="E901" s="836" t="s">
        <v>3494</v>
      </c>
      <c r="F901" s="852" t="s">
        <v>3495</v>
      </c>
      <c r="G901" s="836" t="s">
        <v>4527</v>
      </c>
      <c r="H901" s="836" t="s">
        <v>4528</v>
      </c>
      <c r="I901" s="853">
        <v>34</v>
      </c>
      <c r="J901" s="853">
        <v>200</v>
      </c>
      <c r="K901" s="854">
        <v>6800</v>
      </c>
    </row>
    <row r="902" spans="1:11" ht="14.45" customHeight="1" x14ac:dyDescent="0.2">
      <c r="A902" s="832" t="s">
        <v>585</v>
      </c>
      <c r="B902" s="833" t="s">
        <v>586</v>
      </c>
      <c r="C902" s="836" t="s">
        <v>611</v>
      </c>
      <c r="D902" s="852" t="s">
        <v>612</v>
      </c>
      <c r="E902" s="836" t="s">
        <v>3494</v>
      </c>
      <c r="F902" s="852" t="s">
        <v>3495</v>
      </c>
      <c r="G902" s="836" t="s">
        <v>3994</v>
      </c>
      <c r="H902" s="836" t="s">
        <v>3998</v>
      </c>
      <c r="I902" s="853">
        <v>81.725002288818359</v>
      </c>
      <c r="J902" s="853">
        <v>55</v>
      </c>
      <c r="K902" s="854">
        <v>4495.0501098632813</v>
      </c>
    </row>
    <row r="903" spans="1:11" ht="14.45" customHeight="1" x14ac:dyDescent="0.2">
      <c r="A903" s="832" t="s">
        <v>585</v>
      </c>
      <c r="B903" s="833" t="s">
        <v>586</v>
      </c>
      <c r="C903" s="836" t="s">
        <v>611</v>
      </c>
      <c r="D903" s="852" t="s">
        <v>612</v>
      </c>
      <c r="E903" s="836" t="s">
        <v>3494</v>
      </c>
      <c r="F903" s="852" t="s">
        <v>3495</v>
      </c>
      <c r="G903" s="836" t="s">
        <v>4525</v>
      </c>
      <c r="H903" s="836" t="s">
        <v>4529</v>
      </c>
      <c r="I903" s="853">
        <v>80.571666717529297</v>
      </c>
      <c r="J903" s="853">
        <v>480</v>
      </c>
      <c r="K903" s="854">
        <v>38674.400390625</v>
      </c>
    </row>
    <row r="904" spans="1:11" ht="14.45" customHeight="1" x14ac:dyDescent="0.2">
      <c r="A904" s="832" t="s">
        <v>585</v>
      </c>
      <c r="B904" s="833" t="s">
        <v>586</v>
      </c>
      <c r="C904" s="836" t="s">
        <v>611</v>
      </c>
      <c r="D904" s="852" t="s">
        <v>612</v>
      </c>
      <c r="E904" s="836" t="s">
        <v>3494</v>
      </c>
      <c r="F904" s="852" t="s">
        <v>3495</v>
      </c>
      <c r="G904" s="836" t="s">
        <v>4527</v>
      </c>
      <c r="H904" s="836" t="s">
        <v>4530</v>
      </c>
      <c r="I904" s="853">
        <v>34</v>
      </c>
      <c r="J904" s="853">
        <v>700</v>
      </c>
      <c r="K904" s="854">
        <v>23800</v>
      </c>
    </row>
    <row r="905" spans="1:11" ht="14.45" customHeight="1" x14ac:dyDescent="0.2">
      <c r="A905" s="832" t="s">
        <v>585</v>
      </c>
      <c r="B905" s="833" t="s">
        <v>586</v>
      </c>
      <c r="C905" s="836" t="s">
        <v>611</v>
      </c>
      <c r="D905" s="852" t="s">
        <v>612</v>
      </c>
      <c r="E905" s="836" t="s">
        <v>3494</v>
      </c>
      <c r="F905" s="852" t="s">
        <v>3495</v>
      </c>
      <c r="G905" s="836" t="s">
        <v>4531</v>
      </c>
      <c r="H905" s="836" t="s">
        <v>4532</v>
      </c>
      <c r="I905" s="853">
        <v>18950</v>
      </c>
      <c r="J905" s="853">
        <v>2</v>
      </c>
      <c r="K905" s="854">
        <v>37900</v>
      </c>
    </row>
    <row r="906" spans="1:11" ht="14.45" customHeight="1" x14ac:dyDescent="0.2">
      <c r="A906" s="832" t="s">
        <v>585</v>
      </c>
      <c r="B906" s="833" t="s">
        <v>586</v>
      </c>
      <c r="C906" s="836" t="s">
        <v>611</v>
      </c>
      <c r="D906" s="852" t="s">
        <v>612</v>
      </c>
      <c r="E906" s="836" t="s">
        <v>3494</v>
      </c>
      <c r="F906" s="852" t="s">
        <v>3495</v>
      </c>
      <c r="G906" s="836" t="s">
        <v>4533</v>
      </c>
      <c r="H906" s="836" t="s">
        <v>4534</v>
      </c>
      <c r="I906" s="853">
        <v>5166.72021484375</v>
      </c>
      <c r="J906" s="853">
        <v>11</v>
      </c>
      <c r="K906" s="854">
        <v>56833.92138671875</v>
      </c>
    </row>
    <row r="907" spans="1:11" ht="14.45" customHeight="1" x14ac:dyDescent="0.2">
      <c r="A907" s="832" t="s">
        <v>585</v>
      </c>
      <c r="B907" s="833" t="s">
        <v>586</v>
      </c>
      <c r="C907" s="836" t="s">
        <v>611</v>
      </c>
      <c r="D907" s="852" t="s">
        <v>612</v>
      </c>
      <c r="E907" s="836" t="s">
        <v>3494</v>
      </c>
      <c r="F907" s="852" t="s">
        <v>3495</v>
      </c>
      <c r="G907" s="836" t="s">
        <v>4531</v>
      </c>
      <c r="H907" s="836" t="s">
        <v>4535</v>
      </c>
      <c r="I907" s="853">
        <v>18950.009765625</v>
      </c>
      <c r="J907" s="853">
        <v>5</v>
      </c>
      <c r="K907" s="854">
        <v>94750.0390625</v>
      </c>
    </row>
    <row r="908" spans="1:11" ht="14.45" customHeight="1" x14ac:dyDescent="0.2">
      <c r="A908" s="832" t="s">
        <v>585</v>
      </c>
      <c r="B908" s="833" t="s">
        <v>586</v>
      </c>
      <c r="C908" s="836" t="s">
        <v>611</v>
      </c>
      <c r="D908" s="852" t="s">
        <v>612</v>
      </c>
      <c r="E908" s="836" t="s">
        <v>3494</v>
      </c>
      <c r="F908" s="852" t="s">
        <v>3495</v>
      </c>
      <c r="G908" s="836" t="s">
        <v>4533</v>
      </c>
      <c r="H908" s="836" t="s">
        <v>4536</v>
      </c>
      <c r="I908" s="853">
        <v>5166.72021484375</v>
      </c>
      <c r="J908" s="853">
        <v>18</v>
      </c>
      <c r="K908" s="854">
        <v>93000.962890625</v>
      </c>
    </row>
    <row r="909" spans="1:11" ht="14.45" customHeight="1" x14ac:dyDescent="0.2">
      <c r="A909" s="832" t="s">
        <v>585</v>
      </c>
      <c r="B909" s="833" t="s">
        <v>586</v>
      </c>
      <c r="C909" s="836" t="s">
        <v>611</v>
      </c>
      <c r="D909" s="852" t="s">
        <v>612</v>
      </c>
      <c r="E909" s="836" t="s">
        <v>3494</v>
      </c>
      <c r="F909" s="852" t="s">
        <v>3495</v>
      </c>
      <c r="G909" s="836" t="s">
        <v>4537</v>
      </c>
      <c r="H909" s="836" t="s">
        <v>4538</v>
      </c>
      <c r="I909" s="853">
        <v>12270</v>
      </c>
      <c r="J909" s="853">
        <v>4</v>
      </c>
      <c r="K909" s="854">
        <v>49080</v>
      </c>
    </row>
    <row r="910" spans="1:11" ht="14.45" customHeight="1" x14ac:dyDescent="0.2">
      <c r="A910" s="832" t="s">
        <v>585</v>
      </c>
      <c r="B910" s="833" t="s">
        <v>586</v>
      </c>
      <c r="C910" s="836" t="s">
        <v>611</v>
      </c>
      <c r="D910" s="852" t="s">
        <v>612</v>
      </c>
      <c r="E910" s="836" t="s">
        <v>3494</v>
      </c>
      <c r="F910" s="852" t="s">
        <v>3495</v>
      </c>
      <c r="G910" s="836" t="s">
        <v>4539</v>
      </c>
      <c r="H910" s="836" t="s">
        <v>4540</v>
      </c>
      <c r="I910" s="853">
        <v>810.70001220703125</v>
      </c>
      <c r="J910" s="853">
        <v>2</v>
      </c>
      <c r="K910" s="854">
        <v>1621.4000244140625</v>
      </c>
    </row>
    <row r="911" spans="1:11" ht="14.45" customHeight="1" x14ac:dyDescent="0.2">
      <c r="A911" s="832" t="s">
        <v>585</v>
      </c>
      <c r="B911" s="833" t="s">
        <v>586</v>
      </c>
      <c r="C911" s="836" t="s">
        <v>611</v>
      </c>
      <c r="D911" s="852" t="s">
        <v>612</v>
      </c>
      <c r="E911" s="836" t="s">
        <v>3494</v>
      </c>
      <c r="F911" s="852" t="s">
        <v>3495</v>
      </c>
      <c r="G911" s="836" t="s">
        <v>4541</v>
      </c>
      <c r="H911" s="836" t="s">
        <v>4542</v>
      </c>
      <c r="I911" s="853">
        <v>386</v>
      </c>
      <c r="J911" s="853">
        <v>1</v>
      </c>
      <c r="K911" s="854">
        <v>386</v>
      </c>
    </row>
    <row r="912" spans="1:11" ht="14.45" customHeight="1" x14ac:dyDescent="0.2">
      <c r="A912" s="832" t="s">
        <v>585</v>
      </c>
      <c r="B912" s="833" t="s">
        <v>586</v>
      </c>
      <c r="C912" s="836" t="s">
        <v>611</v>
      </c>
      <c r="D912" s="852" t="s">
        <v>612</v>
      </c>
      <c r="E912" s="836" t="s">
        <v>3494</v>
      </c>
      <c r="F912" s="852" t="s">
        <v>3495</v>
      </c>
      <c r="G912" s="836" t="s">
        <v>4541</v>
      </c>
      <c r="H912" s="836" t="s">
        <v>4543</v>
      </c>
      <c r="I912" s="853">
        <v>385.989990234375</v>
      </c>
      <c r="J912" s="853">
        <v>2</v>
      </c>
      <c r="K912" s="854">
        <v>771.97998046875</v>
      </c>
    </row>
    <row r="913" spans="1:11" ht="14.45" customHeight="1" x14ac:dyDescent="0.2">
      <c r="A913" s="832" t="s">
        <v>585</v>
      </c>
      <c r="B913" s="833" t="s">
        <v>586</v>
      </c>
      <c r="C913" s="836" t="s">
        <v>611</v>
      </c>
      <c r="D913" s="852" t="s">
        <v>612</v>
      </c>
      <c r="E913" s="836" t="s">
        <v>3494</v>
      </c>
      <c r="F913" s="852" t="s">
        <v>3495</v>
      </c>
      <c r="G913" s="836" t="s">
        <v>4544</v>
      </c>
      <c r="H913" s="836" t="s">
        <v>4545</v>
      </c>
      <c r="I913" s="853">
        <v>200.05000305175781</v>
      </c>
      <c r="J913" s="853">
        <v>240</v>
      </c>
      <c r="K913" s="854">
        <v>48012.80078125</v>
      </c>
    </row>
    <row r="914" spans="1:11" ht="14.45" customHeight="1" x14ac:dyDescent="0.2">
      <c r="A914" s="832" t="s">
        <v>585</v>
      </c>
      <c r="B914" s="833" t="s">
        <v>586</v>
      </c>
      <c r="C914" s="836" t="s">
        <v>611</v>
      </c>
      <c r="D914" s="852" t="s">
        <v>612</v>
      </c>
      <c r="E914" s="836" t="s">
        <v>3494</v>
      </c>
      <c r="F914" s="852" t="s">
        <v>3495</v>
      </c>
      <c r="G914" s="836" t="s">
        <v>4544</v>
      </c>
      <c r="H914" s="836" t="s">
        <v>4546</v>
      </c>
      <c r="I914" s="853">
        <v>200.05000305175781</v>
      </c>
      <c r="J914" s="853">
        <v>90</v>
      </c>
      <c r="K914" s="854">
        <v>18004.80029296875</v>
      </c>
    </row>
    <row r="915" spans="1:11" ht="14.45" customHeight="1" x14ac:dyDescent="0.2">
      <c r="A915" s="832" t="s">
        <v>585</v>
      </c>
      <c r="B915" s="833" t="s">
        <v>586</v>
      </c>
      <c r="C915" s="836" t="s">
        <v>611</v>
      </c>
      <c r="D915" s="852" t="s">
        <v>612</v>
      </c>
      <c r="E915" s="836" t="s">
        <v>3494</v>
      </c>
      <c r="F915" s="852" t="s">
        <v>3495</v>
      </c>
      <c r="G915" s="836" t="s">
        <v>3576</v>
      </c>
      <c r="H915" s="836" t="s">
        <v>3774</v>
      </c>
      <c r="I915" s="853">
        <v>11.734999656677246</v>
      </c>
      <c r="J915" s="853">
        <v>90</v>
      </c>
      <c r="K915" s="854">
        <v>1056.3000183105469</v>
      </c>
    </row>
    <row r="916" spans="1:11" ht="14.45" customHeight="1" x14ac:dyDescent="0.2">
      <c r="A916" s="832" t="s">
        <v>585</v>
      </c>
      <c r="B916" s="833" t="s">
        <v>586</v>
      </c>
      <c r="C916" s="836" t="s">
        <v>611</v>
      </c>
      <c r="D916" s="852" t="s">
        <v>612</v>
      </c>
      <c r="E916" s="836" t="s">
        <v>3494</v>
      </c>
      <c r="F916" s="852" t="s">
        <v>3495</v>
      </c>
      <c r="G916" s="836" t="s">
        <v>4547</v>
      </c>
      <c r="H916" s="836" t="s">
        <v>4548</v>
      </c>
      <c r="I916" s="853">
        <v>198.44000244140625</v>
      </c>
      <c r="J916" s="853">
        <v>70</v>
      </c>
      <c r="K916" s="854">
        <v>13890.80029296875</v>
      </c>
    </row>
    <row r="917" spans="1:11" ht="14.45" customHeight="1" x14ac:dyDescent="0.2">
      <c r="A917" s="832" t="s">
        <v>585</v>
      </c>
      <c r="B917" s="833" t="s">
        <v>586</v>
      </c>
      <c r="C917" s="836" t="s">
        <v>611</v>
      </c>
      <c r="D917" s="852" t="s">
        <v>612</v>
      </c>
      <c r="E917" s="836" t="s">
        <v>3494</v>
      </c>
      <c r="F917" s="852" t="s">
        <v>3495</v>
      </c>
      <c r="G917" s="836" t="s">
        <v>3567</v>
      </c>
      <c r="H917" s="836" t="s">
        <v>3575</v>
      </c>
      <c r="I917" s="853">
        <v>4.9699997901916504</v>
      </c>
      <c r="J917" s="853">
        <v>30</v>
      </c>
      <c r="K917" s="854">
        <v>149.10000610351563</v>
      </c>
    </row>
    <row r="918" spans="1:11" ht="14.45" customHeight="1" x14ac:dyDescent="0.2">
      <c r="A918" s="832" t="s">
        <v>585</v>
      </c>
      <c r="B918" s="833" t="s">
        <v>586</v>
      </c>
      <c r="C918" s="836" t="s">
        <v>611</v>
      </c>
      <c r="D918" s="852" t="s">
        <v>612</v>
      </c>
      <c r="E918" s="836" t="s">
        <v>3494</v>
      </c>
      <c r="F918" s="852" t="s">
        <v>3495</v>
      </c>
      <c r="G918" s="836" t="s">
        <v>4549</v>
      </c>
      <c r="H918" s="836" t="s">
        <v>4550</v>
      </c>
      <c r="I918" s="853">
        <v>13.359999656677246</v>
      </c>
      <c r="J918" s="853">
        <v>35</v>
      </c>
      <c r="K918" s="854">
        <v>467.489990234375</v>
      </c>
    </row>
    <row r="919" spans="1:11" ht="14.45" customHeight="1" x14ac:dyDescent="0.2">
      <c r="A919" s="832" t="s">
        <v>585</v>
      </c>
      <c r="B919" s="833" t="s">
        <v>586</v>
      </c>
      <c r="C919" s="836" t="s">
        <v>611</v>
      </c>
      <c r="D919" s="852" t="s">
        <v>612</v>
      </c>
      <c r="E919" s="836" t="s">
        <v>3494</v>
      </c>
      <c r="F919" s="852" t="s">
        <v>3495</v>
      </c>
      <c r="G919" s="836" t="s">
        <v>3576</v>
      </c>
      <c r="H919" s="836" t="s">
        <v>3577</v>
      </c>
      <c r="I919" s="853">
        <v>11.733332951863607</v>
      </c>
      <c r="J919" s="853">
        <v>410</v>
      </c>
      <c r="K919" s="854">
        <v>4810.9000244140625</v>
      </c>
    </row>
    <row r="920" spans="1:11" ht="14.45" customHeight="1" x14ac:dyDescent="0.2">
      <c r="A920" s="832" t="s">
        <v>585</v>
      </c>
      <c r="B920" s="833" t="s">
        <v>586</v>
      </c>
      <c r="C920" s="836" t="s">
        <v>611</v>
      </c>
      <c r="D920" s="852" t="s">
        <v>612</v>
      </c>
      <c r="E920" s="836" t="s">
        <v>3494</v>
      </c>
      <c r="F920" s="852" t="s">
        <v>3495</v>
      </c>
      <c r="G920" s="836" t="s">
        <v>4547</v>
      </c>
      <c r="H920" s="836" t="s">
        <v>4551</v>
      </c>
      <c r="I920" s="853">
        <v>198.44000244140625</v>
      </c>
      <c r="J920" s="853">
        <v>270</v>
      </c>
      <c r="K920" s="854">
        <v>53578.80029296875</v>
      </c>
    </row>
    <row r="921" spans="1:11" ht="14.45" customHeight="1" x14ac:dyDescent="0.2">
      <c r="A921" s="832" t="s">
        <v>585</v>
      </c>
      <c r="B921" s="833" t="s">
        <v>586</v>
      </c>
      <c r="C921" s="836" t="s">
        <v>611</v>
      </c>
      <c r="D921" s="852" t="s">
        <v>612</v>
      </c>
      <c r="E921" s="836" t="s">
        <v>3494</v>
      </c>
      <c r="F921" s="852" t="s">
        <v>3495</v>
      </c>
      <c r="G921" s="836" t="s">
        <v>4552</v>
      </c>
      <c r="H921" s="836" t="s">
        <v>4553</v>
      </c>
      <c r="I921" s="853">
        <v>45.979999542236328</v>
      </c>
      <c r="J921" s="853">
        <v>40</v>
      </c>
      <c r="K921" s="854">
        <v>1839.199951171875</v>
      </c>
    </row>
    <row r="922" spans="1:11" ht="14.45" customHeight="1" x14ac:dyDescent="0.2">
      <c r="A922" s="832" t="s">
        <v>585</v>
      </c>
      <c r="B922" s="833" t="s">
        <v>586</v>
      </c>
      <c r="C922" s="836" t="s">
        <v>611</v>
      </c>
      <c r="D922" s="852" t="s">
        <v>612</v>
      </c>
      <c r="E922" s="836" t="s">
        <v>3494</v>
      </c>
      <c r="F922" s="852" t="s">
        <v>3495</v>
      </c>
      <c r="G922" s="836" t="s">
        <v>4554</v>
      </c>
      <c r="H922" s="836" t="s">
        <v>4555</v>
      </c>
      <c r="I922" s="853">
        <v>2046</v>
      </c>
      <c r="J922" s="853">
        <v>6</v>
      </c>
      <c r="K922" s="854">
        <v>12276</v>
      </c>
    </row>
    <row r="923" spans="1:11" ht="14.45" customHeight="1" x14ac:dyDescent="0.2">
      <c r="A923" s="832" t="s">
        <v>585</v>
      </c>
      <c r="B923" s="833" t="s">
        <v>586</v>
      </c>
      <c r="C923" s="836" t="s">
        <v>611</v>
      </c>
      <c r="D923" s="852" t="s">
        <v>612</v>
      </c>
      <c r="E923" s="836" t="s">
        <v>3494</v>
      </c>
      <c r="F923" s="852" t="s">
        <v>3495</v>
      </c>
      <c r="G923" s="836" t="s">
        <v>4556</v>
      </c>
      <c r="H923" s="836" t="s">
        <v>4557</v>
      </c>
      <c r="I923" s="853">
        <v>3463.02001953125</v>
      </c>
      <c r="J923" s="853">
        <v>4</v>
      </c>
      <c r="K923" s="854">
        <v>13852.07958984375</v>
      </c>
    </row>
    <row r="924" spans="1:11" ht="14.45" customHeight="1" x14ac:dyDescent="0.2">
      <c r="A924" s="832" t="s">
        <v>585</v>
      </c>
      <c r="B924" s="833" t="s">
        <v>586</v>
      </c>
      <c r="C924" s="836" t="s">
        <v>611</v>
      </c>
      <c r="D924" s="852" t="s">
        <v>612</v>
      </c>
      <c r="E924" s="836" t="s">
        <v>3494</v>
      </c>
      <c r="F924" s="852" t="s">
        <v>3495</v>
      </c>
      <c r="G924" s="836" t="s">
        <v>4558</v>
      </c>
      <c r="H924" s="836" t="s">
        <v>4559</v>
      </c>
      <c r="I924" s="853">
        <v>1212.4200439453125</v>
      </c>
      <c r="J924" s="853">
        <v>80</v>
      </c>
      <c r="K924" s="854">
        <v>96993.6015625</v>
      </c>
    </row>
    <row r="925" spans="1:11" ht="14.45" customHeight="1" x14ac:dyDescent="0.2">
      <c r="A925" s="832" t="s">
        <v>585</v>
      </c>
      <c r="B925" s="833" t="s">
        <v>586</v>
      </c>
      <c r="C925" s="836" t="s">
        <v>611</v>
      </c>
      <c r="D925" s="852" t="s">
        <v>612</v>
      </c>
      <c r="E925" s="836" t="s">
        <v>3494</v>
      </c>
      <c r="F925" s="852" t="s">
        <v>3495</v>
      </c>
      <c r="G925" s="836" t="s">
        <v>4560</v>
      </c>
      <c r="H925" s="836" t="s">
        <v>4561</v>
      </c>
      <c r="I925" s="853">
        <v>17424</v>
      </c>
      <c r="J925" s="853">
        <v>55</v>
      </c>
      <c r="K925" s="854">
        <v>958320</v>
      </c>
    </row>
    <row r="926" spans="1:11" ht="14.45" customHeight="1" x14ac:dyDescent="0.2">
      <c r="A926" s="832" t="s">
        <v>585</v>
      </c>
      <c r="B926" s="833" t="s">
        <v>586</v>
      </c>
      <c r="C926" s="836" t="s">
        <v>611</v>
      </c>
      <c r="D926" s="852" t="s">
        <v>612</v>
      </c>
      <c r="E926" s="836" t="s">
        <v>3494</v>
      </c>
      <c r="F926" s="852" t="s">
        <v>3495</v>
      </c>
      <c r="G926" s="836" t="s">
        <v>4562</v>
      </c>
      <c r="H926" s="836" t="s">
        <v>4563</v>
      </c>
      <c r="I926" s="853">
        <v>17424</v>
      </c>
      <c r="J926" s="853">
        <v>10</v>
      </c>
      <c r="K926" s="854">
        <v>174240</v>
      </c>
    </row>
    <row r="927" spans="1:11" ht="14.45" customHeight="1" x14ac:dyDescent="0.2">
      <c r="A927" s="832" t="s">
        <v>585</v>
      </c>
      <c r="B927" s="833" t="s">
        <v>586</v>
      </c>
      <c r="C927" s="836" t="s">
        <v>611</v>
      </c>
      <c r="D927" s="852" t="s">
        <v>612</v>
      </c>
      <c r="E927" s="836" t="s">
        <v>3494</v>
      </c>
      <c r="F927" s="852" t="s">
        <v>3495</v>
      </c>
      <c r="G927" s="836" t="s">
        <v>4564</v>
      </c>
      <c r="H927" s="836" t="s">
        <v>4565</v>
      </c>
      <c r="I927" s="853">
        <v>20475.619140625</v>
      </c>
      <c r="J927" s="853">
        <v>1</v>
      </c>
      <c r="K927" s="854">
        <v>20475.619140625</v>
      </c>
    </row>
    <row r="928" spans="1:11" ht="14.45" customHeight="1" x14ac:dyDescent="0.2">
      <c r="A928" s="832" t="s">
        <v>585</v>
      </c>
      <c r="B928" s="833" t="s">
        <v>586</v>
      </c>
      <c r="C928" s="836" t="s">
        <v>611</v>
      </c>
      <c r="D928" s="852" t="s">
        <v>612</v>
      </c>
      <c r="E928" s="836" t="s">
        <v>3494</v>
      </c>
      <c r="F928" s="852" t="s">
        <v>3495</v>
      </c>
      <c r="G928" s="836" t="s">
        <v>4566</v>
      </c>
      <c r="H928" s="836" t="s">
        <v>4567</v>
      </c>
      <c r="I928" s="853">
        <v>3600</v>
      </c>
      <c r="J928" s="853">
        <v>10</v>
      </c>
      <c r="K928" s="854">
        <v>36000</v>
      </c>
    </row>
    <row r="929" spans="1:11" ht="14.45" customHeight="1" x14ac:dyDescent="0.2">
      <c r="A929" s="832" t="s">
        <v>585</v>
      </c>
      <c r="B929" s="833" t="s">
        <v>586</v>
      </c>
      <c r="C929" s="836" t="s">
        <v>611</v>
      </c>
      <c r="D929" s="852" t="s">
        <v>612</v>
      </c>
      <c r="E929" s="836" t="s">
        <v>3494</v>
      </c>
      <c r="F929" s="852" t="s">
        <v>3495</v>
      </c>
      <c r="G929" s="836" t="s">
        <v>4560</v>
      </c>
      <c r="H929" s="836" t="s">
        <v>4568</v>
      </c>
      <c r="I929" s="853">
        <v>8142.4</v>
      </c>
      <c r="J929" s="853">
        <v>250</v>
      </c>
      <c r="K929" s="854">
        <v>4349055.9375</v>
      </c>
    </row>
    <row r="930" spans="1:11" ht="14.45" customHeight="1" x14ac:dyDescent="0.2">
      <c r="A930" s="832" t="s">
        <v>585</v>
      </c>
      <c r="B930" s="833" t="s">
        <v>586</v>
      </c>
      <c r="C930" s="836" t="s">
        <v>611</v>
      </c>
      <c r="D930" s="852" t="s">
        <v>612</v>
      </c>
      <c r="E930" s="836" t="s">
        <v>3494</v>
      </c>
      <c r="F930" s="852" t="s">
        <v>3495</v>
      </c>
      <c r="G930" s="836" t="s">
        <v>4569</v>
      </c>
      <c r="H930" s="836" t="s">
        <v>4570</v>
      </c>
      <c r="I930" s="853">
        <v>264.989990234375</v>
      </c>
      <c r="J930" s="853">
        <v>60</v>
      </c>
      <c r="K930" s="854">
        <v>15899.3994140625</v>
      </c>
    </row>
    <row r="931" spans="1:11" ht="14.45" customHeight="1" x14ac:dyDescent="0.2">
      <c r="A931" s="832" t="s">
        <v>585</v>
      </c>
      <c r="B931" s="833" t="s">
        <v>586</v>
      </c>
      <c r="C931" s="836" t="s">
        <v>611</v>
      </c>
      <c r="D931" s="852" t="s">
        <v>612</v>
      </c>
      <c r="E931" s="836" t="s">
        <v>3494</v>
      </c>
      <c r="F931" s="852" t="s">
        <v>3495</v>
      </c>
      <c r="G931" s="836" t="s">
        <v>4569</v>
      </c>
      <c r="H931" s="836" t="s">
        <v>4571</v>
      </c>
      <c r="I931" s="853">
        <v>264.989990234375</v>
      </c>
      <c r="J931" s="853">
        <v>100</v>
      </c>
      <c r="K931" s="854">
        <v>26498.9990234375</v>
      </c>
    </row>
    <row r="932" spans="1:11" ht="14.45" customHeight="1" x14ac:dyDescent="0.2">
      <c r="A932" s="832" t="s">
        <v>585</v>
      </c>
      <c r="B932" s="833" t="s">
        <v>586</v>
      </c>
      <c r="C932" s="836" t="s">
        <v>611</v>
      </c>
      <c r="D932" s="852" t="s">
        <v>612</v>
      </c>
      <c r="E932" s="836" t="s">
        <v>3494</v>
      </c>
      <c r="F932" s="852" t="s">
        <v>3495</v>
      </c>
      <c r="G932" s="836" t="s">
        <v>4572</v>
      </c>
      <c r="H932" s="836" t="s">
        <v>4573</v>
      </c>
      <c r="I932" s="853">
        <v>72.80999755859375</v>
      </c>
      <c r="J932" s="853">
        <v>24</v>
      </c>
      <c r="K932" s="854">
        <v>1747.5400390625</v>
      </c>
    </row>
    <row r="933" spans="1:11" ht="14.45" customHeight="1" x14ac:dyDescent="0.2">
      <c r="A933" s="832" t="s">
        <v>585</v>
      </c>
      <c r="B933" s="833" t="s">
        <v>586</v>
      </c>
      <c r="C933" s="836" t="s">
        <v>611</v>
      </c>
      <c r="D933" s="852" t="s">
        <v>612</v>
      </c>
      <c r="E933" s="836" t="s">
        <v>3494</v>
      </c>
      <c r="F933" s="852" t="s">
        <v>3495</v>
      </c>
      <c r="G933" s="836" t="s">
        <v>4574</v>
      </c>
      <c r="H933" s="836" t="s">
        <v>4575</v>
      </c>
      <c r="I933" s="853">
        <v>72.80999755859375</v>
      </c>
      <c r="J933" s="853">
        <v>24</v>
      </c>
      <c r="K933" s="854">
        <v>1747.5400390625</v>
      </c>
    </row>
    <row r="934" spans="1:11" ht="14.45" customHeight="1" x14ac:dyDescent="0.2">
      <c r="A934" s="832" t="s">
        <v>585</v>
      </c>
      <c r="B934" s="833" t="s">
        <v>586</v>
      </c>
      <c r="C934" s="836" t="s">
        <v>611</v>
      </c>
      <c r="D934" s="852" t="s">
        <v>612</v>
      </c>
      <c r="E934" s="836" t="s">
        <v>3494</v>
      </c>
      <c r="F934" s="852" t="s">
        <v>3495</v>
      </c>
      <c r="G934" s="836" t="s">
        <v>4576</v>
      </c>
      <c r="H934" s="836" t="s">
        <v>4577</v>
      </c>
      <c r="I934" s="853">
        <v>284.16000366210938</v>
      </c>
      <c r="J934" s="853">
        <v>20</v>
      </c>
      <c r="K934" s="854">
        <v>5683.1298828125</v>
      </c>
    </row>
    <row r="935" spans="1:11" ht="14.45" customHeight="1" x14ac:dyDescent="0.2">
      <c r="A935" s="832" t="s">
        <v>585</v>
      </c>
      <c r="B935" s="833" t="s">
        <v>586</v>
      </c>
      <c r="C935" s="836" t="s">
        <v>611</v>
      </c>
      <c r="D935" s="852" t="s">
        <v>612</v>
      </c>
      <c r="E935" s="836" t="s">
        <v>3494</v>
      </c>
      <c r="F935" s="852" t="s">
        <v>3495</v>
      </c>
      <c r="G935" s="836" t="s">
        <v>4578</v>
      </c>
      <c r="H935" s="836" t="s">
        <v>4579</v>
      </c>
      <c r="I935" s="853">
        <v>251.42999267578125</v>
      </c>
      <c r="J935" s="853">
        <v>20</v>
      </c>
      <c r="K935" s="854">
        <v>5028.52001953125</v>
      </c>
    </row>
    <row r="936" spans="1:11" ht="14.45" customHeight="1" x14ac:dyDescent="0.2">
      <c r="A936" s="832" t="s">
        <v>585</v>
      </c>
      <c r="B936" s="833" t="s">
        <v>586</v>
      </c>
      <c r="C936" s="836" t="s">
        <v>611</v>
      </c>
      <c r="D936" s="852" t="s">
        <v>612</v>
      </c>
      <c r="E936" s="836" t="s">
        <v>3494</v>
      </c>
      <c r="F936" s="852" t="s">
        <v>3495</v>
      </c>
      <c r="G936" s="836" t="s">
        <v>4576</v>
      </c>
      <c r="H936" s="836" t="s">
        <v>4580</v>
      </c>
      <c r="I936" s="853">
        <v>284.16000366210938</v>
      </c>
      <c r="J936" s="853">
        <v>100</v>
      </c>
      <c r="K936" s="854">
        <v>28415.6396484375</v>
      </c>
    </row>
    <row r="937" spans="1:11" ht="14.45" customHeight="1" x14ac:dyDescent="0.2">
      <c r="A937" s="832" t="s">
        <v>585</v>
      </c>
      <c r="B937" s="833" t="s">
        <v>586</v>
      </c>
      <c r="C937" s="836" t="s">
        <v>611</v>
      </c>
      <c r="D937" s="852" t="s">
        <v>612</v>
      </c>
      <c r="E937" s="836" t="s">
        <v>3494</v>
      </c>
      <c r="F937" s="852" t="s">
        <v>3495</v>
      </c>
      <c r="G937" s="836" t="s">
        <v>4578</v>
      </c>
      <c r="H937" s="836" t="s">
        <v>4581</v>
      </c>
      <c r="I937" s="853">
        <v>251.42999267578125</v>
      </c>
      <c r="J937" s="853">
        <v>80</v>
      </c>
      <c r="K937" s="854">
        <v>20114.080078125</v>
      </c>
    </row>
    <row r="938" spans="1:11" ht="14.45" customHeight="1" x14ac:dyDescent="0.2">
      <c r="A938" s="832" t="s">
        <v>585</v>
      </c>
      <c r="B938" s="833" t="s">
        <v>586</v>
      </c>
      <c r="C938" s="836" t="s">
        <v>611</v>
      </c>
      <c r="D938" s="852" t="s">
        <v>612</v>
      </c>
      <c r="E938" s="836" t="s">
        <v>3494</v>
      </c>
      <c r="F938" s="852" t="s">
        <v>3495</v>
      </c>
      <c r="G938" s="836" t="s">
        <v>4582</v>
      </c>
      <c r="H938" s="836" t="s">
        <v>4583</v>
      </c>
      <c r="I938" s="853">
        <v>1800</v>
      </c>
      <c r="J938" s="853">
        <v>1</v>
      </c>
      <c r="K938" s="854">
        <v>1800</v>
      </c>
    </row>
    <row r="939" spans="1:11" ht="14.45" customHeight="1" x14ac:dyDescent="0.2">
      <c r="A939" s="832" t="s">
        <v>585</v>
      </c>
      <c r="B939" s="833" t="s">
        <v>586</v>
      </c>
      <c r="C939" s="836" t="s">
        <v>611</v>
      </c>
      <c r="D939" s="852" t="s">
        <v>612</v>
      </c>
      <c r="E939" s="836" t="s">
        <v>3494</v>
      </c>
      <c r="F939" s="852" t="s">
        <v>3495</v>
      </c>
      <c r="G939" s="836" t="s">
        <v>4584</v>
      </c>
      <c r="H939" s="836" t="s">
        <v>4585</v>
      </c>
      <c r="I939" s="853">
        <v>1800</v>
      </c>
      <c r="J939" s="853">
        <v>1</v>
      </c>
      <c r="K939" s="854">
        <v>1800</v>
      </c>
    </row>
    <row r="940" spans="1:11" ht="14.45" customHeight="1" x14ac:dyDescent="0.2">
      <c r="A940" s="832" t="s">
        <v>585</v>
      </c>
      <c r="B940" s="833" t="s">
        <v>586</v>
      </c>
      <c r="C940" s="836" t="s">
        <v>611</v>
      </c>
      <c r="D940" s="852" t="s">
        <v>612</v>
      </c>
      <c r="E940" s="836" t="s">
        <v>3494</v>
      </c>
      <c r="F940" s="852" t="s">
        <v>3495</v>
      </c>
      <c r="G940" s="836" t="s">
        <v>4586</v>
      </c>
      <c r="H940" s="836" t="s">
        <v>4587</v>
      </c>
      <c r="I940" s="853">
        <v>60.380001068115234</v>
      </c>
      <c r="J940" s="853">
        <v>12</v>
      </c>
      <c r="K940" s="854">
        <v>724.5999755859375</v>
      </c>
    </row>
    <row r="941" spans="1:11" ht="14.45" customHeight="1" x14ac:dyDescent="0.2">
      <c r="A941" s="832" t="s">
        <v>585</v>
      </c>
      <c r="B941" s="833" t="s">
        <v>586</v>
      </c>
      <c r="C941" s="836" t="s">
        <v>611</v>
      </c>
      <c r="D941" s="852" t="s">
        <v>612</v>
      </c>
      <c r="E941" s="836" t="s">
        <v>3494</v>
      </c>
      <c r="F941" s="852" t="s">
        <v>3495</v>
      </c>
      <c r="G941" s="836" t="s">
        <v>4588</v>
      </c>
      <c r="H941" s="836" t="s">
        <v>4589</v>
      </c>
      <c r="I941" s="853">
        <v>80.05999755859375</v>
      </c>
      <c r="J941" s="853">
        <v>44</v>
      </c>
      <c r="K941" s="854">
        <v>3522.52001953125</v>
      </c>
    </row>
    <row r="942" spans="1:11" ht="14.45" customHeight="1" x14ac:dyDescent="0.2">
      <c r="A942" s="832" t="s">
        <v>585</v>
      </c>
      <c r="B942" s="833" t="s">
        <v>586</v>
      </c>
      <c r="C942" s="836" t="s">
        <v>611</v>
      </c>
      <c r="D942" s="852" t="s">
        <v>612</v>
      </c>
      <c r="E942" s="836" t="s">
        <v>3494</v>
      </c>
      <c r="F942" s="852" t="s">
        <v>3495</v>
      </c>
      <c r="G942" s="836" t="s">
        <v>4590</v>
      </c>
      <c r="H942" s="836" t="s">
        <v>4591</v>
      </c>
      <c r="I942" s="853">
        <v>10.880000114440918</v>
      </c>
      <c r="J942" s="853">
        <v>100</v>
      </c>
      <c r="K942" s="854">
        <v>1087.7900390625</v>
      </c>
    </row>
    <row r="943" spans="1:11" ht="14.45" customHeight="1" x14ac:dyDescent="0.2">
      <c r="A943" s="832" t="s">
        <v>585</v>
      </c>
      <c r="B943" s="833" t="s">
        <v>586</v>
      </c>
      <c r="C943" s="836" t="s">
        <v>611</v>
      </c>
      <c r="D943" s="852" t="s">
        <v>612</v>
      </c>
      <c r="E943" s="836" t="s">
        <v>3494</v>
      </c>
      <c r="F943" s="852" t="s">
        <v>3495</v>
      </c>
      <c r="G943" s="836" t="s">
        <v>4590</v>
      </c>
      <c r="H943" s="836" t="s">
        <v>4592</v>
      </c>
      <c r="I943" s="853">
        <v>10.880000114440918</v>
      </c>
      <c r="J943" s="853">
        <v>100</v>
      </c>
      <c r="K943" s="854">
        <v>1087.7900390625</v>
      </c>
    </row>
    <row r="944" spans="1:11" ht="14.45" customHeight="1" x14ac:dyDescent="0.2">
      <c r="A944" s="832" t="s">
        <v>585</v>
      </c>
      <c r="B944" s="833" t="s">
        <v>586</v>
      </c>
      <c r="C944" s="836" t="s">
        <v>611</v>
      </c>
      <c r="D944" s="852" t="s">
        <v>612</v>
      </c>
      <c r="E944" s="836" t="s">
        <v>3494</v>
      </c>
      <c r="F944" s="852" t="s">
        <v>3495</v>
      </c>
      <c r="G944" s="836" t="s">
        <v>4593</v>
      </c>
      <c r="H944" s="836" t="s">
        <v>4594</v>
      </c>
      <c r="I944" s="853">
        <v>5778.260009765625</v>
      </c>
      <c r="J944" s="853">
        <v>20</v>
      </c>
      <c r="K944" s="854">
        <v>160010.40078130364</v>
      </c>
    </row>
    <row r="945" spans="1:11" ht="14.45" customHeight="1" x14ac:dyDescent="0.2">
      <c r="A945" s="832" t="s">
        <v>585</v>
      </c>
      <c r="B945" s="833" t="s">
        <v>586</v>
      </c>
      <c r="C945" s="836" t="s">
        <v>611</v>
      </c>
      <c r="D945" s="852" t="s">
        <v>612</v>
      </c>
      <c r="E945" s="836" t="s">
        <v>3494</v>
      </c>
      <c r="F945" s="852" t="s">
        <v>3495</v>
      </c>
      <c r="G945" s="836" t="s">
        <v>4595</v>
      </c>
      <c r="H945" s="836" t="s">
        <v>4596</v>
      </c>
      <c r="I945" s="853">
        <v>21.159999847412109</v>
      </c>
      <c r="J945" s="853">
        <v>10</v>
      </c>
      <c r="K945" s="854">
        <v>211.6300048828125</v>
      </c>
    </row>
    <row r="946" spans="1:11" ht="14.45" customHeight="1" x14ac:dyDescent="0.2">
      <c r="A946" s="832" t="s">
        <v>585</v>
      </c>
      <c r="B946" s="833" t="s">
        <v>586</v>
      </c>
      <c r="C946" s="836" t="s">
        <v>611</v>
      </c>
      <c r="D946" s="852" t="s">
        <v>612</v>
      </c>
      <c r="E946" s="836" t="s">
        <v>3494</v>
      </c>
      <c r="F946" s="852" t="s">
        <v>3495</v>
      </c>
      <c r="G946" s="836" t="s">
        <v>4597</v>
      </c>
      <c r="H946" s="836" t="s">
        <v>4598</v>
      </c>
      <c r="I946" s="853">
        <v>5395.5</v>
      </c>
      <c r="J946" s="853">
        <v>4</v>
      </c>
      <c r="K946" s="854">
        <v>21582</v>
      </c>
    </row>
    <row r="947" spans="1:11" ht="14.45" customHeight="1" x14ac:dyDescent="0.2">
      <c r="A947" s="832" t="s">
        <v>585</v>
      </c>
      <c r="B947" s="833" t="s">
        <v>586</v>
      </c>
      <c r="C947" s="836" t="s">
        <v>611</v>
      </c>
      <c r="D947" s="852" t="s">
        <v>612</v>
      </c>
      <c r="E947" s="836" t="s">
        <v>3494</v>
      </c>
      <c r="F947" s="852" t="s">
        <v>3495</v>
      </c>
      <c r="G947" s="836" t="s">
        <v>4597</v>
      </c>
      <c r="H947" s="836" t="s">
        <v>4599</v>
      </c>
      <c r="I947" s="853">
        <v>5395.489990234375</v>
      </c>
      <c r="J947" s="853">
        <v>26</v>
      </c>
      <c r="K947" s="854">
        <v>140282.62890625</v>
      </c>
    </row>
    <row r="948" spans="1:11" ht="14.45" customHeight="1" x14ac:dyDescent="0.2">
      <c r="A948" s="832" t="s">
        <v>585</v>
      </c>
      <c r="B948" s="833" t="s">
        <v>586</v>
      </c>
      <c r="C948" s="836" t="s">
        <v>611</v>
      </c>
      <c r="D948" s="852" t="s">
        <v>612</v>
      </c>
      <c r="E948" s="836" t="s">
        <v>3494</v>
      </c>
      <c r="F948" s="852" t="s">
        <v>3495</v>
      </c>
      <c r="G948" s="836" t="s">
        <v>4597</v>
      </c>
      <c r="H948" s="836" t="s">
        <v>4600</v>
      </c>
      <c r="I948" s="853">
        <v>5395.5</v>
      </c>
      <c r="J948" s="853">
        <v>4</v>
      </c>
      <c r="K948" s="854">
        <v>21582</v>
      </c>
    </row>
    <row r="949" spans="1:11" ht="14.45" customHeight="1" x14ac:dyDescent="0.2">
      <c r="A949" s="832" t="s">
        <v>585</v>
      </c>
      <c r="B949" s="833" t="s">
        <v>586</v>
      </c>
      <c r="C949" s="836" t="s">
        <v>611</v>
      </c>
      <c r="D949" s="852" t="s">
        <v>612</v>
      </c>
      <c r="E949" s="836" t="s">
        <v>3494</v>
      </c>
      <c r="F949" s="852" t="s">
        <v>3495</v>
      </c>
      <c r="G949" s="836" t="s">
        <v>4601</v>
      </c>
      <c r="H949" s="836" t="s">
        <v>4602</v>
      </c>
      <c r="I949" s="853">
        <v>564.66998291015625</v>
      </c>
      <c r="J949" s="853">
        <v>6</v>
      </c>
      <c r="K949" s="854">
        <v>3388.02001953125</v>
      </c>
    </row>
    <row r="950" spans="1:11" ht="14.45" customHeight="1" x14ac:dyDescent="0.2">
      <c r="A950" s="832" t="s">
        <v>585</v>
      </c>
      <c r="B950" s="833" t="s">
        <v>586</v>
      </c>
      <c r="C950" s="836" t="s">
        <v>611</v>
      </c>
      <c r="D950" s="852" t="s">
        <v>612</v>
      </c>
      <c r="E950" s="836" t="s">
        <v>3494</v>
      </c>
      <c r="F950" s="852" t="s">
        <v>3495</v>
      </c>
      <c r="G950" s="836" t="s">
        <v>4603</v>
      </c>
      <c r="H950" s="836" t="s">
        <v>4604</v>
      </c>
      <c r="I950" s="853">
        <v>564.66998291015625</v>
      </c>
      <c r="J950" s="853">
        <v>6</v>
      </c>
      <c r="K950" s="854">
        <v>3388.02001953125</v>
      </c>
    </row>
    <row r="951" spans="1:11" ht="14.45" customHeight="1" x14ac:dyDescent="0.2">
      <c r="A951" s="832" t="s">
        <v>585</v>
      </c>
      <c r="B951" s="833" t="s">
        <v>586</v>
      </c>
      <c r="C951" s="836" t="s">
        <v>611</v>
      </c>
      <c r="D951" s="852" t="s">
        <v>612</v>
      </c>
      <c r="E951" s="836" t="s">
        <v>3494</v>
      </c>
      <c r="F951" s="852" t="s">
        <v>3495</v>
      </c>
      <c r="G951" s="836" t="s">
        <v>4017</v>
      </c>
      <c r="H951" s="836" t="s">
        <v>4018</v>
      </c>
      <c r="I951" s="853">
        <v>61.106667200724281</v>
      </c>
      <c r="J951" s="853">
        <v>280</v>
      </c>
      <c r="K951" s="854">
        <v>17110.400146484375</v>
      </c>
    </row>
    <row r="952" spans="1:11" ht="14.45" customHeight="1" x14ac:dyDescent="0.2">
      <c r="A952" s="832" t="s">
        <v>585</v>
      </c>
      <c r="B952" s="833" t="s">
        <v>586</v>
      </c>
      <c r="C952" s="836" t="s">
        <v>611</v>
      </c>
      <c r="D952" s="852" t="s">
        <v>612</v>
      </c>
      <c r="E952" s="836" t="s">
        <v>3494</v>
      </c>
      <c r="F952" s="852" t="s">
        <v>3495</v>
      </c>
      <c r="G952" s="836" t="s">
        <v>4017</v>
      </c>
      <c r="H952" s="836" t="s">
        <v>4019</v>
      </c>
      <c r="I952" s="853">
        <v>61.110000610351563</v>
      </c>
      <c r="J952" s="853">
        <v>80</v>
      </c>
      <c r="K952" s="854">
        <v>4888.7998046875</v>
      </c>
    </row>
    <row r="953" spans="1:11" ht="14.45" customHeight="1" x14ac:dyDescent="0.2">
      <c r="A953" s="832" t="s">
        <v>585</v>
      </c>
      <c r="B953" s="833" t="s">
        <v>586</v>
      </c>
      <c r="C953" s="836" t="s">
        <v>611</v>
      </c>
      <c r="D953" s="852" t="s">
        <v>612</v>
      </c>
      <c r="E953" s="836" t="s">
        <v>3494</v>
      </c>
      <c r="F953" s="852" t="s">
        <v>3495</v>
      </c>
      <c r="G953" s="836" t="s">
        <v>4020</v>
      </c>
      <c r="H953" s="836" t="s">
        <v>4605</v>
      </c>
      <c r="I953" s="853">
        <v>108.30000305175781</v>
      </c>
      <c r="J953" s="853">
        <v>40</v>
      </c>
      <c r="K953" s="854">
        <v>4331.7998046875</v>
      </c>
    </row>
    <row r="954" spans="1:11" ht="14.45" customHeight="1" x14ac:dyDescent="0.2">
      <c r="A954" s="832" t="s">
        <v>585</v>
      </c>
      <c r="B954" s="833" t="s">
        <v>586</v>
      </c>
      <c r="C954" s="836" t="s">
        <v>611</v>
      </c>
      <c r="D954" s="852" t="s">
        <v>612</v>
      </c>
      <c r="E954" s="836" t="s">
        <v>3494</v>
      </c>
      <c r="F954" s="852" t="s">
        <v>3495</v>
      </c>
      <c r="G954" s="836" t="s">
        <v>4020</v>
      </c>
      <c r="H954" s="836" t="s">
        <v>4021</v>
      </c>
      <c r="I954" s="853">
        <v>108.30000305175781</v>
      </c>
      <c r="J954" s="853">
        <v>140</v>
      </c>
      <c r="K954" s="854">
        <v>15161.49951171875</v>
      </c>
    </row>
    <row r="955" spans="1:11" ht="14.45" customHeight="1" x14ac:dyDescent="0.2">
      <c r="A955" s="832" t="s">
        <v>585</v>
      </c>
      <c r="B955" s="833" t="s">
        <v>586</v>
      </c>
      <c r="C955" s="836" t="s">
        <v>611</v>
      </c>
      <c r="D955" s="852" t="s">
        <v>612</v>
      </c>
      <c r="E955" s="836" t="s">
        <v>3494</v>
      </c>
      <c r="F955" s="852" t="s">
        <v>3495</v>
      </c>
      <c r="G955" s="836" t="s">
        <v>4606</v>
      </c>
      <c r="H955" s="836" t="s">
        <v>4607</v>
      </c>
      <c r="I955" s="853">
        <v>2318.3798828125</v>
      </c>
      <c r="J955" s="853">
        <v>10</v>
      </c>
      <c r="K955" s="854">
        <v>23183.830078125</v>
      </c>
    </row>
    <row r="956" spans="1:11" ht="14.45" customHeight="1" x14ac:dyDescent="0.2">
      <c r="A956" s="832" t="s">
        <v>585</v>
      </c>
      <c r="B956" s="833" t="s">
        <v>586</v>
      </c>
      <c r="C956" s="836" t="s">
        <v>611</v>
      </c>
      <c r="D956" s="852" t="s">
        <v>612</v>
      </c>
      <c r="E956" s="836" t="s">
        <v>3494</v>
      </c>
      <c r="F956" s="852" t="s">
        <v>3495</v>
      </c>
      <c r="G956" s="836" t="s">
        <v>4608</v>
      </c>
      <c r="H956" s="836" t="s">
        <v>4609</v>
      </c>
      <c r="I956" s="853">
        <v>862.989990234375</v>
      </c>
      <c r="J956" s="853">
        <v>10</v>
      </c>
      <c r="K956" s="854">
        <v>8629.8701171875</v>
      </c>
    </row>
    <row r="957" spans="1:11" ht="14.45" customHeight="1" x14ac:dyDescent="0.2">
      <c r="A957" s="832" t="s">
        <v>585</v>
      </c>
      <c r="B957" s="833" t="s">
        <v>586</v>
      </c>
      <c r="C957" s="836" t="s">
        <v>611</v>
      </c>
      <c r="D957" s="852" t="s">
        <v>612</v>
      </c>
      <c r="E957" s="836" t="s">
        <v>3494</v>
      </c>
      <c r="F957" s="852" t="s">
        <v>3495</v>
      </c>
      <c r="G957" s="836" t="s">
        <v>4610</v>
      </c>
      <c r="H957" s="836" t="s">
        <v>4611</v>
      </c>
      <c r="I957" s="853">
        <v>520.29998779296875</v>
      </c>
      <c r="J957" s="853">
        <v>50</v>
      </c>
      <c r="K957" s="854">
        <v>26015</v>
      </c>
    </row>
    <row r="958" spans="1:11" ht="14.45" customHeight="1" x14ac:dyDescent="0.2">
      <c r="A958" s="832" t="s">
        <v>585</v>
      </c>
      <c r="B958" s="833" t="s">
        <v>586</v>
      </c>
      <c r="C958" s="836" t="s">
        <v>611</v>
      </c>
      <c r="D958" s="852" t="s">
        <v>612</v>
      </c>
      <c r="E958" s="836" t="s">
        <v>3494</v>
      </c>
      <c r="F958" s="852" t="s">
        <v>3495</v>
      </c>
      <c r="G958" s="836" t="s">
        <v>4610</v>
      </c>
      <c r="H958" s="836" t="s">
        <v>4612</v>
      </c>
      <c r="I958" s="853">
        <v>520.29998779296875</v>
      </c>
      <c r="J958" s="853">
        <v>200</v>
      </c>
      <c r="K958" s="854">
        <v>104060</v>
      </c>
    </row>
    <row r="959" spans="1:11" ht="14.45" customHeight="1" x14ac:dyDescent="0.2">
      <c r="A959" s="832" t="s">
        <v>585</v>
      </c>
      <c r="B959" s="833" t="s">
        <v>586</v>
      </c>
      <c r="C959" s="836" t="s">
        <v>611</v>
      </c>
      <c r="D959" s="852" t="s">
        <v>612</v>
      </c>
      <c r="E959" s="836" t="s">
        <v>3494</v>
      </c>
      <c r="F959" s="852" t="s">
        <v>3495</v>
      </c>
      <c r="G959" s="836" t="s">
        <v>4613</v>
      </c>
      <c r="H959" s="836" t="s">
        <v>4614</v>
      </c>
      <c r="I959" s="853">
        <v>1500.4000244140625</v>
      </c>
      <c r="J959" s="853">
        <v>5</v>
      </c>
      <c r="K959" s="854">
        <v>7502</v>
      </c>
    </row>
    <row r="960" spans="1:11" ht="14.45" customHeight="1" x14ac:dyDescent="0.2">
      <c r="A960" s="832" t="s">
        <v>585</v>
      </c>
      <c r="B960" s="833" t="s">
        <v>586</v>
      </c>
      <c r="C960" s="836" t="s">
        <v>611</v>
      </c>
      <c r="D960" s="852" t="s">
        <v>612</v>
      </c>
      <c r="E960" s="836" t="s">
        <v>3494</v>
      </c>
      <c r="F960" s="852" t="s">
        <v>3495</v>
      </c>
      <c r="G960" s="836" t="s">
        <v>4615</v>
      </c>
      <c r="H960" s="836" t="s">
        <v>4616</v>
      </c>
      <c r="I960" s="853">
        <v>8661.1432291666661</v>
      </c>
      <c r="J960" s="853">
        <v>8</v>
      </c>
      <c r="K960" s="854">
        <v>69250.26953125</v>
      </c>
    </row>
    <row r="961" spans="1:11" ht="14.45" customHeight="1" x14ac:dyDescent="0.2">
      <c r="A961" s="832" t="s">
        <v>585</v>
      </c>
      <c r="B961" s="833" t="s">
        <v>586</v>
      </c>
      <c r="C961" s="836" t="s">
        <v>611</v>
      </c>
      <c r="D961" s="852" t="s">
        <v>612</v>
      </c>
      <c r="E961" s="836" t="s">
        <v>3494</v>
      </c>
      <c r="F961" s="852" t="s">
        <v>3495</v>
      </c>
      <c r="G961" s="836" t="s">
        <v>4617</v>
      </c>
      <c r="H961" s="836" t="s">
        <v>4618</v>
      </c>
      <c r="I961" s="853">
        <v>8350.2099609375</v>
      </c>
      <c r="J961" s="853">
        <v>1</v>
      </c>
      <c r="K961" s="854">
        <v>8350.2099609375</v>
      </c>
    </row>
    <row r="962" spans="1:11" ht="14.45" customHeight="1" x14ac:dyDescent="0.2">
      <c r="A962" s="832" t="s">
        <v>585</v>
      </c>
      <c r="B962" s="833" t="s">
        <v>586</v>
      </c>
      <c r="C962" s="836" t="s">
        <v>611</v>
      </c>
      <c r="D962" s="852" t="s">
        <v>612</v>
      </c>
      <c r="E962" s="836" t="s">
        <v>3494</v>
      </c>
      <c r="F962" s="852" t="s">
        <v>3495</v>
      </c>
      <c r="G962" s="836" t="s">
        <v>4593</v>
      </c>
      <c r="H962" s="836" t="s">
        <v>4619</v>
      </c>
      <c r="I962" s="853">
        <v>6000.449951171875</v>
      </c>
      <c r="J962" s="853">
        <v>4</v>
      </c>
      <c r="K962" s="854">
        <v>32002.079570323229</v>
      </c>
    </row>
    <row r="963" spans="1:11" ht="14.45" customHeight="1" x14ac:dyDescent="0.2">
      <c r="A963" s="832" t="s">
        <v>585</v>
      </c>
      <c r="B963" s="833" t="s">
        <v>586</v>
      </c>
      <c r="C963" s="836" t="s">
        <v>611</v>
      </c>
      <c r="D963" s="852" t="s">
        <v>612</v>
      </c>
      <c r="E963" s="836" t="s">
        <v>3494</v>
      </c>
      <c r="F963" s="852" t="s">
        <v>3495</v>
      </c>
      <c r="G963" s="836" t="s">
        <v>4613</v>
      </c>
      <c r="H963" s="836" t="s">
        <v>4620</v>
      </c>
      <c r="I963" s="853">
        <v>1500.4000244140625</v>
      </c>
      <c r="J963" s="853">
        <v>35</v>
      </c>
      <c r="K963" s="854">
        <v>52514</v>
      </c>
    </row>
    <row r="964" spans="1:11" ht="14.45" customHeight="1" x14ac:dyDescent="0.2">
      <c r="A964" s="832" t="s">
        <v>585</v>
      </c>
      <c r="B964" s="833" t="s">
        <v>586</v>
      </c>
      <c r="C964" s="836" t="s">
        <v>611</v>
      </c>
      <c r="D964" s="852" t="s">
        <v>612</v>
      </c>
      <c r="E964" s="836" t="s">
        <v>3494</v>
      </c>
      <c r="F964" s="852" t="s">
        <v>3495</v>
      </c>
      <c r="G964" s="836" t="s">
        <v>4615</v>
      </c>
      <c r="H964" s="836" t="s">
        <v>4621</v>
      </c>
      <c r="I964" s="853">
        <v>5863.9347278225805</v>
      </c>
      <c r="J964" s="853">
        <v>44</v>
      </c>
      <c r="K964" s="854">
        <v>377553.38348815963</v>
      </c>
    </row>
    <row r="965" spans="1:11" ht="14.45" customHeight="1" x14ac:dyDescent="0.2">
      <c r="A965" s="832" t="s">
        <v>585</v>
      </c>
      <c r="B965" s="833" t="s">
        <v>586</v>
      </c>
      <c r="C965" s="836" t="s">
        <v>611</v>
      </c>
      <c r="D965" s="852" t="s">
        <v>612</v>
      </c>
      <c r="E965" s="836" t="s">
        <v>3494</v>
      </c>
      <c r="F965" s="852" t="s">
        <v>3495</v>
      </c>
      <c r="G965" s="836" t="s">
        <v>4617</v>
      </c>
      <c r="H965" s="836" t="s">
        <v>4622</v>
      </c>
      <c r="I965" s="853">
        <v>6115.320638020833</v>
      </c>
      <c r="J965" s="853">
        <v>14</v>
      </c>
      <c r="K965" s="854">
        <v>116902.9404296875</v>
      </c>
    </row>
    <row r="966" spans="1:11" ht="14.45" customHeight="1" x14ac:dyDescent="0.2">
      <c r="A966" s="832" t="s">
        <v>585</v>
      </c>
      <c r="B966" s="833" t="s">
        <v>586</v>
      </c>
      <c r="C966" s="836" t="s">
        <v>611</v>
      </c>
      <c r="D966" s="852" t="s">
        <v>612</v>
      </c>
      <c r="E966" s="836" t="s">
        <v>3494</v>
      </c>
      <c r="F966" s="852" t="s">
        <v>3495</v>
      </c>
      <c r="G966" s="836" t="s">
        <v>4593</v>
      </c>
      <c r="H966" s="836" t="s">
        <v>4623</v>
      </c>
      <c r="I966" s="853">
        <v>4000.4099731445313</v>
      </c>
      <c r="J966" s="853">
        <v>6</v>
      </c>
      <c r="K966" s="854">
        <v>48003.119550824165</v>
      </c>
    </row>
    <row r="967" spans="1:11" ht="14.45" customHeight="1" x14ac:dyDescent="0.2">
      <c r="A967" s="832" t="s">
        <v>585</v>
      </c>
      <c r="B967" s="833" t="s">
        <v>586</v>
      </c>
      <c r="C967" s="836" t="s">
        <v>611</v>
      </c>
      <c r="D967" s="852" t="s">
        <v>612</v>
      </c>
      <c r="E967" s="836" t="s">
        <v>3494</v>
      </c>
      <c r="F967" s="852" t="s">
        <v>3495</v>
      </c>
      <c r="G967" s="836" t="s">
        <v>4608</v>
      </c>
      <c r="H967" s="836" t="s">
        <v>4624</v>
      </c>
      <c r="I967" s="853">
        <v>792.75600585937502</v>
      </c>
      <c r="J967" s="853">
        <v>40</v>
      </c>
      <c r="K967" s="854">
        <v>31359</v>
      </c>
    </row>
    <row r="968" spans="1:11" ht="14.45" customHeight="1" x14ac:dyDescent="0.2">
      <c r="A968" s="832" t="s">
        <v>585</v>
      </c>
      <c r="B968" s="833" t="s">
        <v>586</v>
      </c>
      <c r="C968" s="836" t="s">
        <v>611</v>
      </c>
      <c r="D968" s="852" t="s">
        <v>612</v>
      </c>
      <c r="E968" s="836" t="s">
        <v>3494</v>
      </c>
      <c r="F968" s="852" t="s">
        <v>3495</v>
      </c>
      <c r="G968" s="836" t="s">
        <v>4625</v>
      </c>
      <c r="H968" s="836" t="s">
        <v>4626</v>
      </c>
      <c r="I968" s="853">
        <v>292.82000732421875</v>
      </c>
      <c r="J968" s="853">
        <v>20</v>
      </c>
      <c r="K968" s="854">
        <v>5856.39990234375</v>
      </c>
    </row>
    <row r="969" spans="1:11" ht="14.45" customHeight="1" x14ac:dyDescent="0.2">
      <c r="A969" s="832" t="s">
        <v>585</v>
      </c>
      <c r="B969" s="833" t="s">
        <v>586</v>
      </c>
      <c r="C969" s="836" t="s">
        <v>611</v>
      </c>
      <c r="D969" s="852" t="s">
        <v>612</v>
      </c>
      <c r="E969" s="836" t="s">
        <v>3494</v>
      </c>
      <c r="F969" s="852" t="s">
        <v>3495</v>
      </c>
      <c r="G969" s="836" t="s">
        <v>4026</v>
      </c>
      <c r="H969" s="836" t="s">
        <v>4030</v>
      </c>
      <c r="I969" s="853">
        <v>3862.344970703125</v>
      </c>
      <c r="J969" s="853">
        <v>12</v>
      </c>
      <c r="K969" s="854">
        <v>46347.759765625</v>
      </c>
    </row>
    <row r="970" spans="1:11" ht="14.45" customHeight="1" x14ac:dyDescent="0.2">
      <c r="A970" s="832" t="s">
        <v>585</v>
      </c>
      <c r="B970" s="833" t="s">
        <v>586</v>
      </c>
      <c r="C970" s="836" t="s">
        <v>611</v>
      </c>
      <c r="D970" s="852" t="s">
        <v>612</v>
      </c>
      <c r="E970" s="836" t="s">
        <v>3494</v>
      </c>
      <c r="F970" s="852" t="s">
        <v>3495</v>
      </c>
      <c r="G970" s="836" t="s">
        <v>4627</v>
      </c>
      <c r="H970" s="836" t="s">
        <v>4628</v>
      </c>
      <c r="I970" s="853">
        <v>156.19999694824219</v>
      </c>
      <c r="J970" s="853">
        <v>300</v>
      </c>
      <c r="K970" s="854">
        <v>46859.919921875</v>
      </c>
    </row>
    <row r="971" spans="1:11" ht="14.45" customHeight="1" x14ac:dyDescent="0.2">
      <c r="A971" s="832" t="s">
        <v>585</v>
      </c>
      <c r="B971" s="833" t="s">
        <v>586</v>
      </c>
      <c r="C971" s="836" t="s">
        <v>611</v>
      </c>
      <c r="D971" s="852" t="s">
        <v>612</v>
      </c>
      <c r="E971" s="836" t="s">
        <v>3494</v>
      </c>
      <c r="F971" s="852" t="s">
        <v>3495</v>
      </c>
      <c r="G971" s="836" t="s">
        <v>4629</v>
      </c>
      <c r="H971" s="836" t="s">
        <v>4630</v>
      </c>
      <c r="I971" s="853">
        <v>1980.0400390625</v>
      </c>
      <c r="J971" s="853">
        <v>15</v>
      </c>
      <c r="K971" s="854">
        <v>29700.66015625</v>
      </c>
    </row>
    <row r="972" spans="1:11" ht="14.45" customHeight="1" x14ac:dyDescent="0.2">
      <c r="A972" s="832" t="s">
        <v>585</v>
      </c>
      <c r="B972" s="833" t="s">
        <v>586</v>
      </c>
      <c r="C972" s="836" t="s">
        <v>611</v>
      </c>
      <c r="D972" s="852" t="s">
        <v>612</v>
      </c>
      <c r="E972" s="836" t="s">
        <v>3494</v>
      </c>
      <c r="F972" s="852" t="s">
        <v>3495</v>
      </c>
      <c r="G972" s="836" t="s">
        <v>4629</v>
      </c>
      <c r="H972" s="836" t="s">
        <v>4631</v>
      </c>
      <c r="I972" s="853">
        <v>1966.6500244140625</v>
      </c>
      <c r="J972" s="853">
        <v>105</v>
      </c>
      <c r="K972" s="854">
        <v>205494.30078125</v>
      </c>
    </row>
    <row r="973" spans="1:11" ht="14.45" customHeight="1" x14ac:dyDescent="0.2">
      <c r="A973" s="832" t="s">
        <v>585</v>
      </c>
      <c r="B973" s="833" t="s">
        <v>586</v>
      </c>
      <c r="C973" s="836" t="s">
        <v>611</v>
      </c>
      <c r="D973" s="852" t="s">
        <v>612</v>
      </c>
      <c r="E973" s="836" t="s">
        <v>3494</v>
      </c>
      <c r="F973" s="852" t="s">
        <v>3495</v>
      </c>
      <c r="G973" s="836" t="s">
        <v>4632</v>
      </c>
      <c r="H973" s="836" t="s">
        <v>4633</v>
      </c>
      <c r="I973" s="853">
        <v>1974.719970703125</v>
      </c>
      <c r="J973" s="853">
        <v>30</v>
      </c>
      <c r="K973" s="854">
        <v>59241.6015625</v>
      </c>
    </row>
    <row r="974" spans="1:11" ht="14.45" customHeight="1" x14ac:dyDescent="0.2">
      <c r="A974" s="832" t="s">
        <v>585</v>
      </c>
      <c r="B974" s="833" t="s">
        <v>586</v>
      </c>
      <c r="C974" s="836" t="s">
        <v>611</v>
      </c>
      <c r="D974" s="852" t="s">
        <v>612</v>
      </c>
      <c r="E974" s="836" t="s">
        <v>3494</v>
      </c>
      <c r="F974" s="852" t="s">
        <v>3495</v>
      </c>
      <c r="G974" s="836" t="s">
        <v>4632</v>
      </c>
      <c r="H974" s="836" t="s">
        <v>4634</v>
      </c>
      <c r="I974" s="853">
        <v>1974.719970703125</v>
      </c>
      <c r="J974" s="853">
        <v>135</v>
      </c>
      <c r="K974" s="854">
        <v>266587.20434570313</v>
      </c>
    </row>
    <row r="975" spans="1:11" ht="14.45" customHeight="1" x14ac:dyDescent="0.2">
      <c r="A975" s="832" t="s">
        <v>585</v>
      </c>
      <c r="B975" s="833" t="s">
        <v>586</v>
      </c>
      <c r="C975" s="836" t="s">
        <v>611</v>
      </c>
      <c r="D975" s="852" t="s">
        <v>612</v>
      </c>
      <c r="E975" s="836" t="s">
        <v>3494</v>
      </c>
      <c r="F975" s="852" t="s">
        <v>3495</v>
      </c>
      <c r="G975" s="836" t="s">
        <v>3747</v>
      </c>
      <c r="H975" s="836" t="s">
        <v>3748</v>
      </c>
      <c r="I975" s="853">
        <v>66799.8984375</v>
      </c>
      <c r="J975" s="853">
        <v>10</v>
      </c>
      <c r="K975" s="854">
        <v>667998.984375</v>
      </c>
    </row>
    <row r="976" spans="1:11" ht="14.45" customHeight="1" x14ac:dyDescent="0.2">
      <c r="A976" s="832" t="s">
        <v>585</v>
      </c>
      <c r="B976" s="833" t="s">
        <v>586</v>
      </c>
      <c r="C976" s="836" t="s">
        <v>611</v>
      </c>
      <c r="D976" s="852" t="s">
        <v>612</v>
      </c>
      <c r="E976" s="836" t="s">
        <v>3494</v>
      </c>
      <c r="F976" s="852" t="s">
        <v>3495</v>
      </c>
      <c r="G976" s="836" t="s">
        <v>4635</v>
      </c>
      <c r="H976" s="836" t="s">
        <v>4636</v>
      </c>
      <c r="I976" s="853">
        <v>439.95999145507813</v>
      </c>
      <c r="J976" s="853">
        <v>10</v>
      </c>
      <c r="K976" s="854">
        <v>4399.56005859375</v>
      </c>
    </row>
    <row r="977" spans="1:11" ht="14.45" customHeight="1" x14ac:dyDescent="0.2">
      <c r="A977" s="832" t="s">
        <v>585</v>
      </c>
      <c r="B977" s="833" t="s">
        <v>586</v>
      </c>
      <c r="C977" s="836" t="s">
        <v>611</v>
      </c>
      <c r="D977" s="852" t="s">
        <v>612</v>
      </c>
      <c r="E977" s="836" t="s">
        <v>3494</v>
      </c>
      <c r="F977" s="852" t="s">
        <v>3495</v>
      </c>
      <c r="G977" s="836" t="s">
        <v>4637</v>
      </c>
      <c r="H977" s="836" t="s">
        <v>4638</v>
      </c>
      <c r="I977" s="853">
        <v>3308.77001953125</v>
      </c>
      <c r="J977" s="853">
        <v>10</v>
      </c>
      <c r="K977" s="854">
        <v>33087.71875</v>
      </c>
    </row>
    <row r="978" spans="1:11" ht="14.45" customHeight="1" x14ac:dyDescent="0.2">
      <c r="A978" s="832" t="s">
        <v>585</v>
      </c>
      <c r="B978" s="833" t="s">
        <v>586</v>
      </c>
      <c r="C978" s="836" t="s">
        <v>611</v>
      </c>
      <c r="D978" s="852" t="s">
        <v>612</v>
      </c>
      <c r="E978" s="836" t="s">
        <v>3494</v>
      </c>
      <c r="F978" s="852" t="s">
        <v>3495</v>
      </c>
      <c r="G978" s="836" t="s">
        <v>4639</v>
      </c>
      <c r="H978" s="836" t="s">
        <v>4640</v>
      </c>
      <c r="I978" s="853">
        <v>3428.81005859375</v>
      </c>
      <c r="J978" s="853">
        <v>5</v>
      </c>
      <c r="K978" s="854">
        <v>17144.0703125</v>
      </c>
    </row>
    <row r="979" spans="1:11" ht="14.45" customHeight="1" x14ac:dyDescent="0.2">
      <c r="A979" s="832" t="s">
        <v>585</v>
      </c>
      <c r="B979" s="833" t="s">
        <v>586</v>
      </c>
      <c r="C979" s="836" t="s">
        <v>611</v>
      </c>
      <c r="D979" s="852" t="s">
        <v>612</v>
      </c>
      <c r="E979" s="836" t="s">
        <v>3494</v>
      </c>
      <c r="F979" s="852" t="s">
        <v>3495</v>
      </c>
      <c r="G979" s="836" t="s">
        <v>4641</v>
      </c>
      <c r="H979" s="836" t="s">
        <v>4642</v>
      </c>
      <c r="I979" s="853">
        <v>30250</v>
      </c>
      <c r="J979" s="853">
        <v>5</v>
      </c>
      <c r="K979" s="854">
        <v>151250</v>
      </c>
    </row>
    <row r="980" spans="1:11" ht="14.45" customHeight="1" x14ac:dyDescent="0.2">
      <c r="A980" s="832" t="s">
        <v>585</v>
      </c>
      <c r="B980" s="833" t="s">
        <v>586</v>
      </c>
      <c r="C980" s="836" t="s">
        <v>611</v>
      </c>
      <c r="D980" s="852" t="s">
        <v>612</v>
      </c>
      <c r="E980" s="836" t="s">
        <v>3494</v>
      </c>
      <c r="F980" s="852" t="s">
        <v>3495</v>
      </c>
      <c r="G980" s="836" t="s">
        <v>4643</v>
      </c>
      <c r="H980" s="836" t="s">
        <v>4644</v>
      </c>
      <c r="I980" s="853">
        <v>32650</v>
      </c>
      <c r="J980" s="853">
        <v>13</v>
      </c>
      <c r="K980" s="854">
        <v>424450</v>
      </c>
    </row>
    <row r="981" spans="1:11" ht="14.45" customHeight="1" x14ac:dyDescent="0.2">
      <c r="A981" s="832" t="s">
        <v>585</v>
      </c>
      <c r="B981" s="833" t="s">
        <v>586</v>
      </c>
      <c r="C981" s="836" t="s">
        <v>611</v>
      </c>
      <c r="D981" s="852" t="s">
        <v>612</v>
      </c>
      <c r="E981" s="836" t="s">
        <v>3494</v>
      </c>
      <c r="F981" s="852" t="s">
        <v>3495</v>
      </c>
      <c r="G981" s="836" t="s">
        <v>4645</v>
      </c>
      <c r="H981" s="836" t="s">
        <v>4646</v>
      </c>
      <c r="I981" s="853">
        <v>32650</v>
      </c>
      <c r="J981" s="853">
        <v>2</v>
      </c>
      <c r="K981" s="854">
        <v>65300</v>
      </c>
    </row>
    <row r="982" spans="1:11" ht="14.45" customHeight="1" x14ac:dyDescent="0.2">
      <c r="A982" s="832" t="s">
        <v>585</v>
      </c>
      <c r="B982" s="833" t="s">
        <v>586</v>
      </c>
      <c r="C982" s="836" t="s">
        <v>611</v>
      </c>
      <c r="D982" s="852" t="s">
        <v>612</v>
      </c>
      <c r="E982" s="836" t="s">
        <v>3494</v>
      </c>
      <c r="F982" s="852" t="s">
        <v>3495</v>
      </c>
      <c r="G982" s="836" t="s">
        <v>4647</v>
      </c>
      <c r="H982" s="836" t="s">
        <v>4648</v>
      </c>
      <c r="I982" s="853">
        <v>64.129997253417969</v>
      </c>
      <c r="J982" s="853">
        <v>25</v>
      </c>
      <c r="K982" s="854">
        <v>1603.25</v>
      </c>
    </row>
    <row r="983" spans="1:11" ht="14.45" customHeight="1" x14ac:dyDescent="0.2">
      <c r="A983" s="832" t="s">
        <v>585</v>
      </c>
      <c r="B983" s="833" t="s">
        <v>586</v>
      </c>
      <c r="C983" s="836" t="s">
        <v>611</v>
      </c>
      <c r="D983" s="852" t="s">
        <v>612</v>
      </c>
      <c r="E983" s="836" t="s">
        <v>3494</v>
      </c>
      <c r="F983" s="852" t="s">
        <v>3495</v>
      </c>
      <c r="G983" s="836" t="s">
        <v>4649</v>
      </c>
      <c r="H983" s="836" t="s">
        <v>4650</v>
      </c>
      <c r="I983" s="853">
        <v>78.650001525878906</v>
      </c>
      <c r="J983" s="853">
        <v>25</v>
      </c>
      <c r="K983" s="854">
        <v>1966.25</v>
      </c>
    </row>
    <row r="984" spans="1:11" ht="14.45" customHeight="1" x14ac:dyDescent="0.2">
      <c r="A984" s="832" t="s">
        <v>585</v>
      </c>
      <c r="B984" s="833" t="s">
        <v>586</v>
      </c>
      <c r="C984" s="836" t="s">
        <v>611</v>
      </c>
      <c r="D984" s="852" t="s">
        <v>612</v>
      </c>
      <c r="E984" s="836" t="s">
        <v>3494</v>
      </c>
      <c r="F984" s="852" t="s">
        <v>3495</v>
      </c>
      <c r="G984" s="836" t="s">
        <v>4651</v>
      </c>
      <c r="H984" s="836" t="s">
        <v>4652</v>
      </c>
      <c r="I984" s="853">
        <v>59.289999008178711</v>
      </c>
      <c r="J984" s="853">
        <v>50</v>
      </c>
      <c r="K984" s="854">
        <v>2964.5</v>
      </c>
    </row>
    <row r="985" spans="1:11" ht="14.45" customHeight="1" x14ac:dyDescent="0.2">
      <c r="A985" s="832" t="s">
        <v>585</v>
      </c>
      <c r="B985" s="833" t="s">
        <v>586</v>
      </c>
      <c r="C985" s="836" t="s">
        <v>611</v>
      </c>
      <c r="D985" s="852" t="s">
        <v>612</v>
      </c>
      <c r="E985" s="836" t="s">
        <v>3494</v>
      </c>
      <c r="F985" s="852" t="s">
        <v>3495</v>
      </c>
      <c r="G985" s="836" t="s">
        <v>4653</v>
      </c>
      <c r="H985" s="836" t="s">
        <v>4654</v>
      </c>
      <c r="I985" s="853">
        <v>156.76000213623047</v>
      </c>
      <c r="J985" s="853">
        <v>50</v>
      </c>
      <c r="K985" s="854">
        <v>7838</v>
      </c>
    </row>
    <row r="986" spans="1:11" ht="14.45" customHeight="1" x14ac:dyDescent="0.2">
      <c r="A986" s="832" t="s">
        <v>585</v>
      </c>
      <c r="B986" s="833" t="s">
        <v>586</v>
      </c>
      <c r="C986" s="836" t="s">
        <v>611</v>
      </c>
      <c r="D986" s="852" t="s">
        <v>612</v>
      </c>
      <c r="E986" s="836" t="s">
        <v>3494</v>
      </c>
      <c r="F986" s="852" t="s">
        <v>3495</v>
      </c>
      <c r="G986" s="836" t="s">
        <v>4655</v>
      </c>
      <c r="H986" s="836" t="s">
        <v>4656</v>
      </c>
      <c r="I986" s="853">
        <v>6.0500001907348633</v>
      </c>
      <c r="J986" s="853">
        <v>80</v>
      </c>
      <c r="K986" s="854">
        <v>484</v>
      </c>
    </row>
    <row r="987" spans="1:11" ht="14.45" customHeight="1" x14ac:dyDescent="0.2">
      <c r="A987" s="832" t="s">
        <v>585</v>
      </c>
      <c r="B987" s="833" t="s">
        <v>586</v>
      </c>
      <c r="C987" s="836" t="s">
        <v>611</v>
      </c>
      <c r="D987" s="852" t="s">
        <v>612</v>
      </c>
      <c r="E987" s="836" t="s">
        <v>3494</v>
      </c>
      <c r="F987" s="852" t="s">
        <v>3495</v>
      </c>
      <c r="G987" s="836" t="s">
        <v>4657</v>
      </c>
      <c r="H987" s="836" t="s">
        <v>4658</v>
      </c>
      <c r="I987" s="853">
        <v>64.129997253417969</v>
      </c>
      <c r="J987" s="853">
        <v>50</v>
      </c>
      <c r="K987" s="854">
        <v>3206.5</v>
      </c>
    </row>
    <row r="988" spans="1:11" ht="14.45" customHeight="1" x14ac:dyDescent="0.2">
      <c r="A988" s="832" t="s">
        <v>585</v>
      </c>
      <c r="B988" s="833" t="s">
        <v>586</v>
      </c>
      <c r="C988" s="836" t="s">
        <v>611</v>
      </c>
      <c r="D988" s="852" t="s">
        <v>612</v>
      </c>
      <c r="E988" s="836" t="s">
        <v>3494</v>
      </c>
      <c r="F988" s="852" t="s">
        <v>3495</v>
      </c>
      <c r="G988" s="836" t="s">
        <v>4659</v>
      </c>
      <c r="H988" s="836" t="s">
        <v>4660</v>
      </c>
      <c r="I988" s="853">
        <v>900.43166097005212</v>
      </c>
      <c r="J988" s="853">
        <v>28</v>
      </c>
      <c r="K988" s="854">
        <v>25212.130004882813</v>
      </c>
    </row>
    <row r="989" spans="1:11" ht="14.45" customHeight="1" x14ac:dyDescent="0.2">
      <c r="A989" s="832" t="s">
        <v>585</v>
      </c>
      <c r="B989" s="833" t="s">
        <v>586</v>
      </c>
      <c r="C989" s="836" t="s">
        <v>611</v>
      </c>
      <c r="D989" s="852" t="s">
        <v>612</v>
      </c>
      <c r="E989" s="836" t="s">
        <v>3494</v>
      </c>
      <c r="F989" s="852" t="s">
        <v>3495</v>
      </c>
      <c r="G989" s="836" t="s">
        <v>4661</v>
      </c>
      <c r="H989" s="836" t="s">
        <v>4662</v>
      </c>
      <c r="I989" s="853">
        <v>9.5</v>
      </c>
      <c r="J989" s="853">
        <v>320</v>
      </c>
      <c r="K989" s="854">
        <v>3039.8600463867188</v>
      </c>
    </row>
    <row r="990" spans="1:11" ht="14.45" customHeight="1" x14ac:dyDescent="0.2">
      <c r="A990" s="832" t="s">
        <v>585</v>
      </c>
      <c r="B990" s="833" t="s">
        <v>586</v>
      </c>
      <c r="C990" s="836" t="s">
        <v>611</v>
      </c>
      <c r="D990" s="852" t="s">
        <v>612</v>
      </c>
      <c r="E990" s="836" t="s">
        <v>3494</v>
      </c>
      <c r="F990" s="852" t="s">
        <v>3495</v>
      </c>
      <c r="G990" s="836" t="s">
        <v>4661</v>
      </c>
      <c r="H990" s="836" t="s">
        <v>4663</v>
      </c>
      <c r="I990" s="853">
        <v>9.5</v>
      </c>
      <c r="J990" s="853">
        <v>90</v>
      </c>
      <c r="K990" s="854">
        <v>855.12997436523438</v>
      </c>
    </row>
    <row r="991" spans="1:11" ht="14.45" customHeight="1" x14ac:dyDescent="0.2">
      <c r="A991" s="832" t="s">
        <v>585</v>
      </c>
      <c r="B991" s="833" t="s">
        <v>586</v>
      </c>
      <c r="C991" s="836" t="s">
        <v>611</v>
      </c>
      <c r="D991" s="852" t="s">
        <v>612</v>
      </c>
      <c r="E991" s="836" t="s">
        <v>3494</v>
      </c>
      <c r="F991" s="852" t="s">
        <v>3495</v>
      </c>
      <c r="G991" s="836" t="s">
        <v>4664</v>
      </c>
      <c r="H991" s="836" t="s">
        <v>4665</v>
      </c>
      <c r="I991" s="853">
        <v>78.650001525878906</v>
      </c>
      <c r="J991" s="853">
        <v>50</v>
      </c>
      <c r="K991" s="854">
        <v>3932.5</v>
      </c>
    </row>
    <row r="992" spans="1:11" ht="14.45" customHeight="1" x14ac:dyDescent="0.2">
      <c r="A992" s="832" t="s">
        <v>585</v>
      </c>
      <c r="B992" s="833" t="s">
        <v>586</v>
      </c>
      <c r="C992" s="836" t="s">
        <v>611</v>
      </c>
      <c r="D992" s="852" t="s">
        <v>612</v>
      </c>
      <c r="E992" s="836" t="s">
        <v>3494</v>
      </c>
      <c r="F992" s="852" t="s">
        <v>3495</v>
      </c>
      <c r="G992" s="836" t="s">
        <v>4666</v>
      </c>
      <c r="H992" s="836" t="s">
        <v>4667</v>
      </c>
      <c r="I992" s="853">
        <v>111.56999969482422</v>
      </c>
      <c r="J992" s="853">
        <v>66</v>
      </c>
      <c r="K992" s="854">
        <v>7363.889892578125</v>
      </c>
    </row>
    <row r="993" spans="1:11" ht="14.45" customHeight="1" x14ac:dyDescent="0.2">
      <c r="A993" s="832" t="s">
        <v>585</v>
      </c>
      <c r="B993" s="833" t="s">
        <v>586</v>
      </c>
      <c r="C993" s="836" t="s">
        <v>611</v>
      </c>
      <c r="D993" s="852" t="s">
        <v>612</v>
      </c>
      <c r="E993" s="836" t="s">
        <v>3494</v>
      </c>
      <c r="F993" s="852" t="s">
        <v>3495</v>
      </c>
      <c r="G993" s="836" t="s">
        <v>4666</v>
      </c>
      <c r="H993" s="836" t="s">
        <v>4668</v>
      </c>
      <c r="I993" s="853">
        <v>111.56999969482422</v>
      </c>
      <c r="J993" s="853">
        <v>222</v>
      </c>
      <c r="K993" s="854">
        <v>24769.434814453125</v>
      </c>
    </row>
    <row r="994" spans="1:11" ht="14.45" customHeight="1" x14ac:dyDescent="0.2">
      <c r="A994" s="832" t="s">
        <v>585</v>
      </c>
      <c r="B994" s="833" t="s">
        <v>586</v>
      </c>
      <c r="C994" s="836" t="s">
        <v>611</v>
      </c>
      <c r="D994" s="852" t="s">
        <v>612</v>
      </c>
      <c r="E994" s="836" t="s">
        <v>3494</v>
      </c>
      <c r="F994" s="852" t="s">
        <v>3495</v>
      </c>
      <c r="G994" s="836" t="s">
        <v>3624</v>
      </c>
      <c r="H994" s="836" t="s">
        <v>4080</v>
      </c>
      <c r="I994" s="853">
        <v>1.0900000333786011</v>
      </c>
      <c r="J994" s="853">
        <v>400</v>
      </c>
      <c r="K994" s="854">
        <v>436</v>
      </c>
    </row>
    <row r="995" spans="1:11" ht="14.45" customHeight="1" x14ac:dyDescent="0.2">
      <c r="A995" s="832" t="s">
        <v>585</v>
      </c>
      <c r="B995" s="833" t="s">
        <v>586</v>
      </c>
      <c r="C995" s="836" t="s">
        <v>611</v>
      </c>
      <c r="D995" s="852" t="s">
        <v>612</v>
      </c>
      <c r="E995" s="836" t="s">
        <v>3494</v>
      </c>
      <c r="F995" s="852" t="s">
        <v>3495</v>
      </c>
      <c r="G995" s="836" t="s">
        <v>3626</v>
      </c>
      <c r="H995" s="836" t="s">
        <v>4081</v>
      </c>
      <c r="I995" s="853">
        <v>0.47999998927116394</v>
      </c>
      <c r="J995" s="853">
        <v>400</v>
      </c>
      <c r="K995" s="854">
        <v>192</v>
      </c>
    </row>
    <row r="996" spans="1:11" ht="14.45" customHeight="1" x14ac:dyDescent="0.2">
      <c r="A996" s="832" t="s">
        <v>585</v>
      </c>
      <c r="B996" s="833" t="s">
        <v>586</v>
      </c>
      <c r="C996" s="836" t="s">
        <v>611</v>
      </c>
      <c r="D996" s="852" t="s">
        <v>612</v>
      </c>
      <c r="E996" s="836" t="s">
        <v>3494</v>
      </c>
      <c r="F996" s="852" t="s">
        <v>3495</v>
      </c>
      <c r="G996" s="836" t="s">
        <v>3628</v>
      </c>
      <c r="H996" s="836" t="s">
        <v>4083</v>
      </c>
      <c r="I996" s="853">
        <v>1.6699999570846558</v>
      </c>
      <c r="J996" s="853">
        <v>200</v>
      </c>
      <c r="K996" s="854">
        <v>334</v>
      </c>
    </row>
    <row r="997" spans="1:11" ht="14.45" customHeight="1" x14ac:dyDescent="0.2">
      <c r="A997" s="832" t="s">
        <v>585</v>
      </c>
      <c r="B997" s="833" t="s">
        <v>586</v>
      </c>
      <c r="C997" s="836" t="s">
        <v>611</v>
      </c>
      <c r="D997" s="852" t="s">
        <v>612</v>
      </c>
      <c r="E997" s="836" t="s">
        <v>3494</v>
      </c>
      <c r="F997" s="852" t="s">
        <v>3495</v>
      </c>
      <c r="G997" s="836" t="s">
        <v>3608</v>
      </c>
      <c r="H997" s="836" t="s">
        <v>3609</v>
      </c>
      <c r="I997" s="853">
        <v>7.1599998474121094</v>
      </c>
      <c r="J997" s="853">
        <v>200</v>
      </c>
      <c r="K997" s="854">
        <v>1431.7000122070313</v>
      </c>
    </row>
    <row r="998" spans="1:11" ht="14.45" customHeight="1" x14ac:dyDescent="0.2">
      <c r="A998" s="832" t="s">
        <v>585</v>
      </c>
      <c r="B998" s="833" t="s">
        <v>586</v>
      </c>
      <c r="C998" s="836" t="s">
        <v>611</v>
      </c>
      <c r="D998" s="852" t="s">
        <v>612</v>
      </c>
      <c r="E998" s="836" t="s">
        <v>3494</v>
      </c>
      <c r="F998" s="852" t="s">
        <v>3495</v>
      </c>
      <c r="G998" s="836" t="s">
        <v>3631</v>
      </c>
      <c r="H998" s="836" t="s">
        <v>3776</v>
      </c>
      <c r="I998" s="853">
        <v>0.67000001668930054</v>
      </c>
      <c r="J998" s="853">
        <v>200</v>
      </c>
      <c r="K998" s="854">
        <v>134</v>
      </c>
    </row>
    <row r="999" spans="1:11" ht="14.45" customHeight="1" x14ac:dyDescent="0.2">
      <c r="A999" s="832" t="s">
        <v>585</v>
      </c>
      <c r="B999" s="833" t="s">
        <v>586</v>
      </c>
      <c r="C999" s="836" t="s">
        <v>611</v>
      </c>
      <c r="D999" s="852" t="s">
        <v>612</v>
      </c>
      <c r="E999" s="836" t="s">
        <v>3494</v>
      </c>
      <c r="F999" s="852" t="s">
        <v>3495</v>
      </c>
      <c r="G999" s="836" t="s">
        <v>3614</v>
      </c>
      <c r="H999" s="836" t="s">
        <v>3615</v>
      </c>
      <c r="I999" s="853">
        <v>14.659999847412109</v>
      </c>
      <c r="J999" s="853">
        <v>100</v>
      </c>
      <c r="K999" s="854">
        <v>1466</v>
      </c>
    </row>
    <row r="1000" spans="1:11" ht="14.45" customHeight="1" x14ac:dyDescent="0.2">
      <c r="A1000" s="832" t="s">
        <v>585</v>
      </c>
      <c r="B1000" s="833" t="s">
        <v>586</v>
      </c>
      <c r="C1000" s="836" t="s">
        <v>611</v>
      </c>
      <c r="D1000" s="852" t="s">
        <v>612</v>
      </c>
      <c r="E1000" s="836" t="s">
        <v>3494</v>
      </c>
      <c r="F1000" s="852" t="s">
        <v>3495</v>
      </c>
      <c r="G1000" s="836" t="s">
        <v>3624</v>
      </c>
      <c r="H1000" s="836" t="s">
        <v>3625</v>
      </c>
      <c r="I1000" s="853">
        <v>1.0900000333786011</v>
      </c>
      <c r="J1000" s="853">
        <v>2000</v>
      </c>
      <c r="K1000" s="854">
        <v>2180</v>
      </c>
    </row>
    <row r="1001" spans="1:11" ht="14.45" customHeight="1" x14ac:dyDescent="0.2">
      <c r="A1001" s="832" t="s">
        <v>585</v>
      </c>
      <c r="B1001" s="833" t="s">
        <v>586</v>
      </c>
      <c r="C1001" s="836" t="s">
        <v>611</v>
      </c>
      <c r="D1001" s="852" t="s">
        <v>612</v>
      </c>
      <c r="E1001" s="836" t="s">
        <v>3494</v>
      </c>
      <c r="F1001" s="852" t="s">
        <v>3495</v>
      </c>
      <c r="G1001" s="836" t="s">
        <v>3626</v>
      </c>
      <c r="H1001" s="836" t="s">
        <v>3627</v>
      </c>
      <c r="I1001" s="853">
        <v>0.47799999117851255</v>
      </c>
      <c r="J1001" s="853">
        <v>2500</v>
      </c>
      <c r="K1001" s="854">
        <v>1195</v>
      </c>
    </row>
    <row r="1002" spans="1:11" ht="14.45" customHeight="1" x14ac:dyDescent="0.2">
      <c r="A1002" s="832" t="s">
        <v>585</v>
      </c>
      <c r="B1002" s="833" t="s">
        <v>586</v>
      </c>
      <c r="C1002" s="836" t="s">
        <v>611</v>
      </c>
      <c r="D1002" s="852" t="s">
        <v>612</v>
      </c>
      <c r="E1002" s="836" t="s">
        <v>3494</v>
      </c>
      <c r="F1002" s="852" t="s">
        <v>3495</v>
      </c>
      <c r="G1002" s="836" t="s">
        <v>3628</v>
      </c>
      <c r="H1002" s="836" t="s">
        <v>3629</v>
      </c>
      <c r="I1002" s="853">
        <v>1.6699999570846558</v>
      </c>
      <c r="J1002" s="853">
        <v>1700</v>
      </c>
      <c r="K1002" s="854">
        <v>2839</v>
      </c>
    </row>
    <row r="1003" spans="1:11" ht="14.45" customHeight="1" x14ac:dyDescent="0.2">
      <c r="A1003" s="832" t="s">
        <v>585</v>
      </c>
      <c r="B1003" s="833" t="s">
        <v>586</v>
      </c>
      <c r="C1003" s="836" t="s">
        <v>611</v>
      </c>
      <c r="D1003" s="852" t="s">
        <v>612</v>
      </c>
      <c r="E1003" s="836" t="s">
        <v>3494</v>
      </c>
      <c r="F1003" s="852" t="s">
        <v>3495</v>
      </c>
      <c r="G1003" s="836" t="s">
        <v>3608</v>
      </c>
      <c r="H1003" s="836" t="s">
        <v>3630</v>
      </c>
      <c r="I1003" s="853">
        <v>7.1539999961853029</v>
      </c>
      <c r="J1003" s="853">
        <v>500</v>
      </c>
      <c r="K1003" s="854">
        <v>3577.0199584960938</v>
      </c>
    </row>
    <row r="1004" spans="1:11" ht="14.45" customHeight="1" x14ac:dyDescent="0.2">
      <c r="A1004" s="832" t="s">
        <v>585</v>
      </c>
      <c r="B1004" s="833" t="s">
        <v>586</v>
      </c>
      <c r="C1004" s="836" t="s">
        <v>611</v>
      </c>
      <c r="D1004" s="852" t="s">
        <v>612</v>
      </c>
      <c r="E1004" s="836" t="s">
        <v>3494</v>
      </c>
      <c r="F1004" s="852" t="s">
        <v>3495</v>
      </c>
      <c r="G1004" s="836" t="s">
        <v>3631</v>
      </c>
      <c r="H1004" s="836" t="s">
        <v>3632</v>
      </c>
      <c r="I1004" s="853">
        <v>0.67000001668930054</v>
      </c>
      <c r="J1004" s="853">
        <v>400</v>
      </c>
      <c r="K1004" s="854">
        <v>268</v>
      </c>
    </row>
    <row r="1005" spans="1:11" ht="14.45" customHeight="1" x14ac:dyDescent="0.2">
      <c r="A1005" s="832" t="s">
        <v>585</v>
      </c>
      <c r="B1005" s="833" t="s">
        <v>586</v>
      </c>
      <c r="C1005" s="836" t="s">
        <v>611</v>
      </c>
      <c r="D1005" s="852" t="s">
        <v>612</v>
      </c>
      <c r="E1005" s="836" t="s">
        <v>3494</v>
      </c>
      <c r="F1005" s="852" t="s">
        <v>3495</v>
      </c>
      <c r="G1005" s="836" t="s">
        <v>3614</v>
      </c>
      <c r="H1005" s="836" t="s">
        <v>4087</v>
      </c>
      <c r="I1005" s="853">
        <v>14.663333257039389</v>
      </c>
      <c r="J1005" s="853">
        <v>300</v>
      </c>
      <c r="K1005" s="854">
        <v>4398.1300048828125</v>
      </c>
    </row>
    <row r="1006" spans="1:11" ht="14.45" customHeight="1" x14ac:dyDescent="0.2">
      <c r="A1006" s="832" t="s">
        <v>585</v>
      </c>
      <c r="B1006" s="833" t="s">
        <v>586</v>
      </c>
      <c r="C1006" s="836" t="s">
        <v>611</v>
      </c>
      <c r="D1006" s="852" t="s">
        <v>612</v>
      </c>
      <c r="E1006" s="836" t="s">
        <v>3494</v>
      </c>
      <c r="F1006" s="852" t="s">
        <v>3495</v>
      </c>
      <c r="G1006" s="836" t="s">
        <v>3616</v>
      </c>
      <c r="H1006" s="836" t="s">
        <v>3633</v>
      </c>
      <c r="I1006" s="853">
        <v>5.2085713659014017</v>
      </c>
      <c r="J1006" s="853">
        <v>720</v>
      </c>
      <c r="K1006" s="854">
        <v>3750.1699829101563</v>
      </c>
    </row>
    <row r="1007" spans="1:11" ht="14.45" customHeight="1" x14ac:dyDescent="0.2">
      <c r="A1007" s="832" t="s">
        <v>585</v>
      </c>
      <c r="B1007" s="833" t="s">
        <v>586</v>
      </c>
      <c r="C1007" s="836" t="s">
        <v>611</v>
      </c>
      <c r="D1007" s="852" t="s">
        <v>612</v>
      </c>
      <c r="E1007" s="836" t="s">
        <v>3494</v>
      </c>
      <c r="F1007" s="852" t="s">
        <v>3495</v>
      </c>
      <c r="G1007" s="836" t="s">
        <v>3642</v>
      </c>
      <c r="H1007" s="836" t="s">
        <v>3643</v>
      </c>
      <c r="I1007" s="853">
        <v>2.1800000667572021</v>
      </c>
      <c r="J1007" s="853">
        <v>100</v>
      </c>
      <c r="K1007" s="854">
        <v>218</v>
      </c>
    </row>
    <row r="1008" spans="1:11" ht="14.45" customHeight="1" x14ac:dyDescent="0.2">
      <c r="A1008" s="832" t="s">
        <v>585</v>
      </c>
      <c r="B1008" s="833" t="s">
        <v>586</v>
      </c>
      <c r="C1008" s="836" t="s">
        <v>611</v>
      </c>
      <c r="D1008" s="852" t="s">
        <v>612</v>
      </c>
      <c r="E1008" s="836" t="s">
        <v>3494</v>
      </c>
      <c r="F1008" s="852" t="s">
        <v>3495</v>
      </c>
      <c r="G1008" s="836" t="s">
        <v>4669</v>
      </c>
      <c r="H1008" s="836" t="s">
        <v>4670</v>
      </c>
      <c r="I1008" s="853">
        <v>75.019996643066406</v>
      </c>
      <c r="J1008" s="853">
        <v>9</v>
      </c>
      <c r="K1008" s="854">
        <v>675.17997741699219</v>
      </c>
    </row>
    <row r="1009" spans="1:11" ht="14.45" customHeight="1" x14ac:dyDescent="0.2">
      <c r="A1009" s="832" t="s">
        <v>585</v>
      </c>
      <c r="B1009" s="833" t="s">
        <v>586</v>
      </c>
      <c r="C1009" s="836" t="s">
        <v>611</v>
      </c>
      <c r="D1009" s="852" t="s">
        <v>612</v>
      </c>
      <c r="E1009" s="836" t="s">
        <v>3494</v>
      </c>
      <c r="F1009" s="852" t="s">
        <v>3495</v>
      </c>
      <c r="G1009" s="836" t="s">
        <v>4671</v>
      </c>
      <c r="H1009" s="836" t="s">
        <v>4672</v>
      </c>
      <c r="I1009" s="853">
        <v>659.45001220703125</v>
      </c>
      <c r="J1009" s="853">
        <v>2</v>
      </c>
      <c r="K1009" s="854">
        <v>1318.9000244140625</v>
      </c>
    </row>
    <row r="1010" spans="1:11" ht="14.45" customHeight="1" x14ac:dyDescent="0.2">
      <c r="A1010" s="832" t="s">
        <v>585</v>
      </c>
      <c r="B1010" s="833" t="s">
        <v>586</v>
      </c>
      <c r="C1010" s="836" t="s">
        <v>611</v>
      </c>
      <c r="D1010" s="852" t="s">
        <v>612</v>
      </c>
      <c r="E1010" s="836" t="s">
        <v>3494</v>
      </c>
      <c r="F1010" s="852" t="s">
        <v>3495</v>
      </c>
      <c r="G1010" s="836" t="s">
        <v>4673</v>
      </c>
      <c r="H1010" s="836" t="s">
        <v>4674</v>
      </c>
      <c r="I1010" s="853">
        <v>2825.35009765625</v>
      </c>
      <c r="J1010" s="853">
        <v>2</v>
      </c>
      <c r="K1010" s="854">
        <v>5650.7001953125</v>
      </c>
    </row>
    <row r="1011" spans="1:11" ht="14.45" customHeight="1" x14ac:dyDescent="0.2">
      <c r="A1011" s="832" t="s">
        <v>585</v>
      </c>
      <c r="B1011" s="833" t="s">
        <v>586</v>
      </c>
      <c r="C1011" s="836" t="s">
        <v>611</v>
      </c>
      <c r="D1011" s="852" t="s">
        <v>612</v>
      </c>
      <c r="E1011" s="836" t="s">
        <v>3494</v>
      </c>
      <c r="F1011" s="852" t="s">
        <v>3495</v>
      </c>
      <c r="G1011" s="836" t="s">
        <v>3644</v>
      </c>
      <c r="H1011" s="836" t="s">
        <v>4093</v>
      </c>
      <c r="I1011" s="853">
        <v>769.55999755859375</v>
      </c>
      <c r="J1011" s="853">
        <v>24</v>
      </c>
      <c r="K1011" s="854">
        <v>18469.439453125</v>
      </c>
    </row>
    <row r="1012" spans="1:11" ht="14.45" customHeight="1" x14ac:dyDescent="0.2">
      <c r="A1012" s="832" t="s">
        <v>585</v>
      </c>
      <c r="B1012" s="833" t="s">
        <v>586</v>
      </c>
      <c r="C1012" s="836" t="s">
        <v>611</v>
      </c>
      <c r="D1012" s="852" t="s">
        <v>612</v>
      </c>
      <c r="E1012" s="836" t="s">
        <v>3494</v>
      </c>
      <c r="F1012" s="852" t="s">
        <v>3495</v>
      </c>
      <c r="G1012" s="836" t="s">
        <v>4675</v>
      </c>
      <c r="H1012" s="836" t="s">
        <v>4676</v>
      </c>
      <c r="I1012" s="853">
        <v>8701.1103515625</v>
      </c>
      <c r="J1012" s="853">
        <v>15</v>
      </c>
      <c r="K1012" s="854">
        <v>130516.6513671875</v>
      </c>
    </row>
    <row r="1013" spans="1:11" ht="14.45" customHeight="1" x14ac:dyDescent="0.2">
      <c r="A1013" s="832" t="s">
        <v>585</v>
      </c>
      <c r="B1013" s="833" t="s">
        <v>586</v>
      </c>
      <c r="C1013" s="836" t="s">
        <v>611</v>
      </c>
      <c r="D1013" s="852" t="s">
        <v>612</v>
      </c>
      <c r="E1013" s="836" t="s">
        <v>3494</v>
      </c>
      <c r="F1013" s="852" t="s">
        <v>3495</v>
      </c>
      <c r="G1013" s="836" t="s">
        <v>4677</v>
      </c>
      <c r="H1013" s="836" t="s">
        <v>4678</v>
      </c>
      <c r="I1013" s="853">
        <v>1875.5</v>
      </c>
      <c r="J1013" s="853">
        <v>15</v>
      </c>
      <c r="K1013" s="854">
        <v>28132.5</v>
      </c>
    </row>
    <row r="1014" spans="1:11" ht="14.45" customHeight="1" x14ac:dyDescent="0.2">
      <c r="A1014" s="832" t="s">
        <v>585</v>
      </c>
      <c r="B1014" s="833" t="s">
        <v>586</v>
      </c>
      <c r="C1014" s="836" t="s">
        <v>611</v>
      </c>
      <c r="D1014" s="852" t="s">
        <v>612</v>
      </c>
      <c r="E1014" s="836" t="s">
        <v>3494</v>
      </c>
      <c r="F1014" s="852" t="s">
        <v>3495</v>
      </c>
      <c r="G1014" s="836" t="s">
        <v>3644</v>
      </c>
      <c r="H1014" s="836" t="s">
        <v>3645</v>
      </c>
      <c r="I1014" s="853">
        <v>769.55999755859375</v>
      </c>
      <c r="J1014" s="853">
        <v>48</v>
      </c>
      <c r="K1014" s="854">
        <v>36938.87939453125</v>
      </c>
    </row>
    <row r="1015" spans="1:11" ht="14.45" customHeight="1" x14ac:dyDescent="0.2">
      <c r="A1015" s="832" t="s">
        <v>585</v>
      </c>
      <c r="B1015" s="833" t="s">
        <v>586</v>
      </c>
      <c r="C1015" s="836" t="s">
        <v>611</v>
      </c>
      <c r="D1015" s="852" t="s">
        <v>612</v>
      </c>
      <c r="E1015" s="836" t="s">
        <v>3494</v>
      </c>
      <c r="F1015" s="852" t="s">
        <v>3495</v>
      </c>
      <c r="G1015" s="836" t="s">
        <v>4675</v>
      </c>
      <c r="H1015" s="836" t="s">
        <v>4679</v>
      </c>
      <c r="I1015" s="853">
        <v>8701.1103515625</v>
      </c>
      <c r="J1015" s="853">
        <v>53</v>
      </c>
      <c r="K1015" s="854">
        <v>461158.8369140625</v>
      </c>
    </row>
    <row r="1016" spans="1:11" ht="14.45" customHeight="1" x14ac:dyDescent="0.2">
      <c r="A1016" s="832" t="s">
        <v>585</v>
      </c>
      <c r="B1016" s="833" t="s">
        <v>586</v>
      </c>
      <c r="C1016" s="836" t="s">
        <v>611</v>
      </c>
      <c r="D1016" s="852" t="s">
        <v>612</v>
      </c>
      <c r="E1016" s="836" t="s">
        <v>3494</v>
      </c>
      <c r="F1016" s="852" t="s">
        <v>3495</v>
      </c>
      <c r="G1016" s="836" t="s">
        <v>3652</v>
      </c>
      <c r="H1016" s="836" t="s">
        <v>3653</v>
      </c>
      <c r="I1016" s="853">
        <v>3.1400001049041748</v>
      </c>
      <c r="J1016" s="853">
        <v>50</v>
      </c>
      <c r="K1016" s="854">
        <v>157</v>
      </c>
    </row>
    <row r="1017" spans="1:11" ht="14.45" customHeight="1" x14ac:dyDescent="0.2">
      <c r="A1017" s="832" t="s">
        <v>585</v>
      </c>
      <c r="B1017" s="833" t="s">
        <v>586</v>
      </c>
      <c r="C1017" s="836" t="s">
        <v>611</v>
      </c>
      <c r="D1017" s="852" t="s">
        <v>612</v>
      </c>
      <c r="E1017" s="836" t="s">
        <v>3494</v>
      </c>
      <c r="F1017" s="852" t="s">
        <v>3495</v>
      </c>
      <c r="G1017" s="836" t="s">
        <v>3652</v>
      </c>
      <c r="H1017" s="836" t="s">
        <v>3656</v>
      </c>
      <c r="I1017" s="853">
        <v>3.130000114440918</v>
      </c>
      <c r="J1017" s="853">
        <v>100</v>
      </c>
      <c r="K1017" s="854">
        <v>313</v>
      </c>
    </row>
    <row r="1018" spans="1:11" ht="14.45" customHeight="1" x14ac:dyDescent="0.2">
      <c r="A1018" s="832" t="s">
        <v>585</v>
      </c>
      <c r="B1018" s="833" t="s">
        <v>586</v>
      </c>
      <c r="C1018" s="836" t="s">
        <v>611</v>
      </c>
      <c r="D1018" s="852" t="s">
        <v>612</v>
      </c>
      <c r="E1018" s="836" t="s">
        <v>3494</v>
      </c>
      <c r="F1018" s="852" t="s">
        <v>3495</v>
      </c>
      <c r="G1018" s="836" t="s">
        <v>4680</v>
      </c>
      <c r="H1018" s="836" t="s">
        <v>4681</v>
      </c>
      <c r="I1018" s="853">
        <v>140.1199951171875</v>
      </c>
      <c r="J1018" s="853">
        <v>80</v>
      </c>
      <c r="K1018" s="854">
        <v>11209.4404296875</v>
      </c>
    </row>
    <row r="1019" spans="1:11" ht="14.45" customHeight="1" x14ac:dyDescent="0.2">
      <c r="A1019" s="832" t="s">
        <v>585</v>
      </c>
      <c r="B1019" s="833" t="s">
        <v>586</v>
      </c>
      <c r="C1019" s="836" t="s">
        <v>611</v>
      </c>
      <c r="D1019" s="852" t="s">
        <v>612</v>
      </c>
      <c r="E1019" s="836" t="s">
        <v>3494</v>
      </c>
      <c r="F1019" s="852" t="s">
        <v>3495</v>
      </c>
      <c r="G1019" s="836" t="s">
        <v>4682</v>
      </c>
      <c r="H1019" s="836" t="s">
        <v>4683</v>
      </c>
      <c r="I1019" s="853">
        <v>790.1300048828125</v>
      </c>
      <c r="J1019" s="853">
        <v>20</v>
      </c>
      <c r="K1019" s="854">
        <v>15802.599609375</v>
      </c>
    </row>
    <row r="1020" spans="1:11" ht="14.45" customHeight="1" x14ac:dyDescent="0.2">
      <c r="A1020" s="832" t="s">
        <v>585</v>
      </c>
      <c r="B1020" s="833" t="s">
        <v>586</v>
      </c>
      <c r="C1020" s="836" t="s">
        <v>611</v>
      </c>
      <c r="D1020" s="852" t="s">
        <v>612</v>
      </c>
      <c r="E1020" s="836" t="s">
        <v>3494</v>
      </c>
      <c r="F1020" s="852" t="s">
        <v>3495</v>
      </c>
      <c r="G1020" s="836" t="s">
        <v>4684</v>
      </c>
      <c r="H1020" s="836" t="s">
        <v>4685</v>
      </c>
      <c r="I1020" s="853">
        <v>790.1300048828125</v>
      </c>
      <c r="J1020" s="853">
        <v>10</v>
      </c>
      <c r="K1020" s="854">
        <v>7901.2998046875</v>
      </c>
    </row>
    <row r="1021" spans="1:11" ht="14.45" customHeight="1" x14ac:dyDescent="0.2">
      <c r="A1021" s="832" t="s">
        <v>585</v>
      </c>
      <c r="B1021" s="833" t="s">
        <v>586</v>
      </c>
      <c r="C1021" s="836" t="s">
        <v>611</v>
      </c>
      <c r="D1021" s="852" t="s">
        <v>612</v>
      </c>
      <c r="E1021" s="836" t="s">
        <v>3494</v>
      </c>
      <c r="F1021" s="852" t="s">
        <v>3495</v>
      </c>
      <c r="G1021" s="836" t="s">
        <v>3659</v>
      </c>
      <c r="H1021" s="836" t="s">
        <v>3660</v>
      </c>
      <c r="I1021" s="853">
        <v>0.4699999988079071</v>
      </c>
      <c r="J1021" s="853">
        <v>700</v>
      </c>
      <c r="K1021" s="854">
        <v>329</v>
      </c>
    </row>
    <row r="1022" spans="1:11" ht="14.45" customHeight="1" x14ac:dyDescent="0.2">
      <c r="A1022" s="832" t="s">
        <v>585</v>
      </c>
      <c r="B1022" s="833" t="s">
        <v>586</v>
      </c>
      <c r="C1022" s="836" t="s">
        <v>611</v>
      </c>
      <c r="D1022" s="852" t="s">
        <v>612</v>
      </c>
      <c r="E1022" s="836" t="s">
        <v>3494</v>
      </c>
      <c r="F1022" s="852" t="s">
        <v>3495</v>
      </c>
      <c r="G1022" s="836" t="s">
        <v>3659</v>
      </c>
      <c r="H1022" s="836" t="s">
        <v>3661</v>
      </c>
      <c r="I1022" s="853">
        <v>0.47166666388511658</v>
      </c>
      <c r="J1022" s="853">
        <v>1800</v>
      </c>
      <c r="K1022" s="854">
        <v>850</v>
      </c>
    </row>
    <row r="1023" spans="1:11" ht="14.45" customHeight="1" x14ac:dyDescent="0.2">
      <c r="A1023" s="832" t="s">
        <v>585</v>
      </c>
      <c r="B1023" s="833" t="s">
        <v>586</v>
      </c>
      <c r="C1023" s="836" t="s">
        <v>611</v>
      </c>
      <c r="D1023" s="852" t="s">
        <v>612</v>
      </c>
      <c r="E1023" s="836" t="s">
        <v>3494</v>
      </c>
      <c r="F1023" s="852" t="s">
        <v>3495</v>
      </c>
      <c r="G1023" s="836" t="s">
        <v>4115</v>
      </c>
      <c r="H1023" s="836" t="s">
        <v>4686</v>
      </c>
      <c r="I1023" s="853">
        <v>99.220001220703125</v>
      </c>
      <c r="J1023" s="853">
        <v>20</v>
      </c>
      <c r="K1023" s="854">
        <v>1984.4000244140625</v>
      </c>
    </row>
    <row r="1024" spans="1:11" ht="14.45" customHeight="1" x14ac:dyDescent="0.2">
      <c r="A1024" s="832" t="s">
        <v>585</v>
      </c>
      <c r="B1024" s="833" t="s">
        <v>586</v>
      </c>
      <c r="C1024" s="836" t="s">
        <v>611</v>
      </c>
      <c r="D1024" s="852" t="s">
        <v>612</v>
      </c>
      <c r="E1024" s="836" t="s">
        <v>3494</v>
      </c>
      <c r="F1024" s="852" t="s">
        <v>3495</v>
      </c>
      <c r="G1024" s="836" t="s">
        <v>4687</v>
      </c>
      <c r="H1024" s="836" t="s">
        <v>4688</v>
      </c>
      <c r="I1024" s="853">
        <v>832.20001220703125</v>
      </c>
      <c r="J1024" s="853">
        <v>30</v>
      </c>
      <c r="K1024" s="854">
        <v>24966.048828125</v>
      </c>
    </row>
    <row r="1025" spans="1:11" ht="14.45" customHeight="1" x14ac:dyDescent="0.2">
      <c r="A1025" s="832" t="s">
        <v>585</v>
      </c>
      <c r="B1025" s="833" t="s">
        <v>586</v>
      </c>
      <c r="C1025" s="836" t="s">
        <v>611</v>
      </c>
      <c r="D1025" s="852" t="s">
        <v>612</v>
      </c>
      <c r="E1025" s="836" t="s">
        <v>3494</v>
      </c>
      <c r="F1025" s="852" t="s">
        <v>3495</v>
      </c>
      <c r="G1025" s="836" t="s">
        <v>4115</v>
      </c>
      <c r="H1025" s="836" t="s">
        <v>4689</v>
      </c>
      <c r="I1025" s="853">
        <v>99.220001220703125</v>
      </c>
      <c r="J1025" s="853">
        <v>10</v>
      </c>
      <c r="K1025" s="854">
        <v>992.20001220703125</v>
      </c>
    </row>
    <row r="1026" spans="1:11" ht="14.45" customHeight="1" x14ac:dyDescent="0.2">
      <c r="A1026" s="832" t="s">
        <v>585</v>
      </c>
      <c r="B1026" s="833" t="s">
        <v>586</v>
      </c>
      <c r="C1026" s="836" t="s">
        <v>611</v>
      </c>
      <c r="D1026" s="852" t="s">
        <v>612</v>
      </c>
      <c r="E1026" s="836" t="s">
        <v>3494</v>
      </c>
      <c r="F1026" s="852" t="s">
        <v>3495</v>
      </c>
      <c r="G1026" s="836" t="s">
        <v>4115</v>
      </c>
      <c r="H1026" s="836" t="s">
        <v>4116</v>
      </c>
      <c r="I1026" s="853">
        <v>99.220001220703125</v>
      </c>
      <c r="J1026" s="853">
        <v>80</v>
      </c>
      <c r="K1026" s="854">
        <v>7937.60009765625</v>
      </c>
    </row>
    <row r="1027" spans="1:11" ht="14.45" customHeight="1" x14ac:dyDescent="0.2">
      <c r="A1027" s="832" t="s">
        <v>585</v>
      </c>
      <c r="B1027" s="833" t="s">
        <v>586</v>
      </c>
      <c r="C1027" s="836" t="s">
        <v>611</v>
      </c>
      <c r="D1027" s="852" t="s">
        <v>612</v>
      </c>
      <c r="E1027" s="836" t="s">
        <v>3494</v>
      </c>
      <c r="F1027" s="852" t="s">
        <v>3495</v>
      </c>
      <c r="G1027" s="836" t="s">
        <v>4690</v>
      </c>
      <c r="H1027" s="836" t="s">
        <v>4691</v>
      </c>
      <c r="I1027" s="853">
        <v>2.0199999809265137</v>
      </c>
      <c r="J1027" s="853">
        <v>200</v>
      </c>
      <c r="K1027" s="854">
        <v>404</v>
      </c>
    </row>
    <row r="1028" spans="1:11" ht="14.45" customHeight="1" x14ac:dyDescent="0.2">
      <c r="A1028" s="832" t="s">
        <v>585</v>
      </c>
      <c r="B1028" s="833" t="s">
        <v>586</v>
      </c>
      <c r="C1028" s="836" t="s">
        <v>611</v>
      </c>
      <c r="D1028" s="852" t="s">
        <v>612</v>
      </c>
      <c r="E1028" s="836" t="s">
        <v>3494</v>
      </c>
      <c r="F1028" s="852" t="s">
        <v>3495</v>
      </c>
      <c r="G1028" s="836" t="s">
        <v>3684</v>
      </c>
      <c r="H1028" s="836" t="s">
        <v>4692</v>
      </c>
      <c r="I1028" s="853">
        <v>21.229999542236328</v>
      </c>
      <c r="J1028" s="853">
        <v>10</v>
      </c>
      <c r="K1028" s="854">
        <v>212.30000305175781</v>
      </c>
    </row>
    <row r="1029" spans="1:11" ht="14.45" customHeight="1" x14ac:dyDescent="0.2">
      <c r="A1029" s="832" t="s">
        <v>585</v>
      </c>
      <c r="B1029" s="833" t="s">
        <v>586</v>
      </c>
      <c r="C1029" s="836" t="s">
        <v>611</v>
      </c>
      <c r="D1029" s="852" t="s">
        <v>612</v>
      </c>
      <c r="E1029" s="836" t="s">
        <v>3494</v>
      </c>
      <c r="F1029" s="852" t="s">
        <v>3495</v>
      </c>
      <c r="G1029" s="836" t="s">
        <v>3684</v>
      </c>
      <c r="H1029" s="836" t="s">
        <v>3685</v>
      </c>
      <c r="I1029" s="853">
        <v>21.239999771118164</v>
      </c>
      <c r="J1029" s="853">
        <v>10</v>
      </c>
      <c r="K1029" s="854">
        <v>212.39999389648438</v>
      </c>
    </row>
    <row r="1030" spans="1:11" ht="14.45" customHeight="1" x14ac:dyDescent="0.2">
      <c r="A1030" s="832" t="s">
        <v>585</v>
      </c>
      <c r="B1030" s="833" t="s">
        <v>586</v>
      </c>
      <c r="C1030" s="836" t="s">
        <v>611</v>
      </c>
      <c r="D1030" s="852" t="s">
        <v>612</v>
      </c>
      <c r="E1030" s="836" t="s">
        <v>3686</v>
      </c>
      <c r="F1030" s="852" t="s">
        <v>3687</v>
      </c>
      <c r="G1030" s="836" t="s">
        <v>4693</v>
      </c>
      <c r="H1030" s="836" t="s">
        <v>4694</v>
      </c>
      <c r="I1030" s="853">
        <v>4800.68017578125</v>
      </c>
      <c r="J1030" s="853">
        <v>10</v>
      </c>
      <c r="K1030" s="854">
        <v>48006.75</v>
      </c>
    </row>
    <row r="1031" spans="1:11" ht="14.45" customHeight="1" x14ac:dyDescent="0.2">
      <c r="A1031" s="832" t="s">
        <v>585</v>
      </c>
      <c r="B1031" s="833" t="s">
        <v>586</v>
      </c>
      <c r="C1031" s="836" t="s">
        <v>611</v>
      </c>
      <c r="D1031" s="852" t="s">
        <v>612</v>
      </c>
      <c r="E1031" s="836" t="s">
        <v>3686</v>
      </c>
      <c r="F1031" s="852" t="s">
        <v>3687</v>
      </c>
      <c r="G1031" s="836" t="s">
        <v>3688</v>
      </c>
      <c r="H1031" s="836" t="s">
        <v>4129</v>
      </c>
      <c r="I1031" s="853">
        <v>150</v>
      </c>
      <c r="J1031" s="853">
        <v>110</v>
      </c>
      <c r="K1031" s="854">
        <v>16500.43994140625</v>
      </c>
    </row>
    <row r="1032" spans="1:11" ht="14.45" customHeight="1" x14ac:dyDescent="0.2">
      <c r="A1032" s="832" t="s">
        <v>585</v>
      </c>
      <c r="B1032" s="833" t="s">
        <v>586</v>
      </c>
      <c r="C1032" s="836" t="s">
        <v>611</v>
      </c>
      <c r="D1032" s="852" t="s">
        <v>612</v>
      </c>
      <c r="E1032" s="836" t="s">
        <v>3686</v>
      </c>
      <c r="F1032" s="852" t="s">
        <v>3687</v>
      </c>
      <c r="G1032" s="836" t="s">
        <v>3688</v>
      </c>
      <c r="H1032" s="836" t="s">
        <v>3689</v>
      </c>
      <c r="I1032" s="853">
        <v>150.00166575113931</v>
      </c>
      <c r="J1032" s="853">
        <v>290</v>
      </c>
      <c r="K1032" s="854">
        <v>43501.19970703125</v>
      </c>
    </row>
    <row r="1033" spans="1:11" ht="14.45" customHeight="1" x14ac:dyDescent="0.2">
      <c r="A1033" s="832" t="s">
        <v>585</v>
      </c>
      <c r="B1033" s="833" t="s">
        <v>586</v>
      </c>
      <c r="C1033" s="836" t="s">
        <v>611</v>
      </c>
      <c r="D1033" s="852" t="s">
        <v>612</v>
      </c>
      <c r="E1033" s="836" t="s">
        <v>3686</v>
      </c>
      <c r="F1033" s="852" t="s">
        <v>3687</v>
      </c>
      <c r="G1033" s="836" t="s">
        <v>4695</v>
      </c>
      <c r="H1033" s="836" t="s">
        <v>4696</v>
      </c>
      <c r="I1033" s="853">
        <v>1652.8599853515625</v>
      </c>
      <c r="J1033" s="853">
        <v>27</v>
      </c>
      <c r="K1033" s="854">
        <v>44627.219604492188</v>
      </c>
    </row>
    <row r="1034" spans="1:11" ht="14.45" customHeight="1" x14ac:dyDescent="0.2">
      <c r="A1034" s="832" t="s">
        <v>585</v>
      </c>
      <c r="B1034" s="833" t="s">
        <v>586</v>
      </c>
      <c r="C1034" s="836" t="s">
        <v>611</v>
      </c>
      <c r="D1034" s="852" t="s">
        <v>612</v>
      </c>
      <c r="E1034" s="836" t="s">
        <v>3686</v>
      </c>
      <c r="F1034" s="852" t="s">
        <v>3687</v>
      </c>
      <c r="G1034" s="836" t="s">
        <v>3690</v>
      </c>
      <c r="H1034" s="836" t="s">
        <v>3691</v>
      </c>
      <c r="I1034" s="853">
        <v>10.159999847412109</v>
      </c>
      <c r="J1034" s="853">
        <v>200</v>
      </c>
      <c r="K1034" s="854">
        <v>2032</v>
      </c>
    </row>
    <row r="1035" spans="1:11" ht="14.45" customHeight="1" x14ac:dyDescent="0.2">
      <c r="A1035" s="832" t="s">
        <v>585</v>
      </c>
      <c r="B1035" s="833" t="s">
        <v>586</v>
      </c>
      <c r="C1035" s="836" t="s">
        <v>611</v>
      </c>
      <c r="D1035" s="852" t="s">
        <v>612</v>
      </c>
      <c r="E1035" s="836" t="s">
        <v>3686</v>
      </c>
      <c r="F1035" s="852" t="s">
        <v>3687</v>
      </c>
      <c r="G1035" s="836" t="s">
        <v>3690</v>
      </c>
      <c r="H1035" s="836" t="s">
        <v>3692</v>
      </c>
      <c r="I1035" s="853">
        <v>10.164999961853027</v>
      </c>
      <c r="J1035" s="853">
        <v>850</v>
      </c>
      <c r="K1035" s="854">
        <v>8640.5</v>
      </c>
    </row>
    <row r="1036" spans="1:11" ht="14.45" customHeight="1" x14ac:dyDescent="0.2">
      <c r="A1036" s="832" t="s">
        <v>585</v>
      </c>
      <c r="B1036" s="833" t="s">
        <v>586</v>
      </c>
      <c r="C1036" s="836" t="s">
        <v>611</v>
      </c>
      <c r="D1036" s="852" t="s">
        <v>612</v>
      </c>
      <c r="E1036" s="836" t="s">
        <v>3686</v>
      </c>
      <c r="F1036" s="852" t="s">
        <v>3687</v>
      </c>
      <c r="G1036" s="836" t="s">
        <v>4697</v>
      </c>
      <c r="H1036" s="836" t="s">
        <v>4698</v>
      </c>
      <c r="I1036" s="853">
        <v>5770.453450520833</v>
      </c>
      <c r="J1036" s="853">
        <v>26</v>
      </c>
      <c r="K1036" s="854">
        <v>150032.01171875</v>
      </c>
    </row>
    <row r="1037" spans="1:11" ht="14.45" customHeight="1" x14ac:dyDescent="0.2">
      <c r="A1037" s="832" t="s">
        <v>585</v>
      </c>
      <c r="B1037" s="833" t="s">
        <v>586</v>
      </c>
      <c r="C1037" s="836" t="s">
        <v>611</v>
      </c>
      <c r="D1037" s="852" t="s">
        <v>612</v>
      </c>
      <c r="E1037" s="836" t="s">
        <v>3686</v>
      </c>
      <c r="F1037" s="852" t="s">
        <v>3687</v>
      </c>
      <c r="G1037" s="836" t="s">
        <v>4699</v>
      </c>
      <c r="H1037" s="836" t="s">
        <v>4700</v>
      </c>
      <c r="I1037" s="853">
        <v>1884.8499755859375</v>
      </c>
      <c r="J1037" s="853">
        <v>50</v>
      </c>
      <c r="K1037" s="854">
        <v>94242.5</v>
      </c>
    </row>
    <row r="1038" spans="1:11" ht="14.45" customHeight="1" x14ac:dyDescent="0.2">
      <c r="A1038" s="832" t="s">
        <v>585</v>
      </c>
      <c r="B1038" s="833" t="s">
        <v>586</v>
      </c>
      <c r="C1038" s="836" t="s">
        <v>611</v>
      </c>
      <c r="D1038" s="852" t="s">
        <v>612</v>
      </c>
      <c r="E1038" s="836" t="s">
        <v>3686</v>
      </c>
      <c r="F1038" s="852" t="s">
        <v>3687</v>
      </c>
      <c r="G1038" s="836" t="s">
        <v>4701</v>
      </c>
      <c r="H1038" s="836" t="s">
        <v>4702</v>
      </c>
      <c r="I1038" s="853">
        <v>1403</v>
      </c>
      <c r="J1038" s="853">
        <v>39</v>
      </c>
      <c r="K1038" s="854">
        <v>54717</v>
      </c>
    </row>
    <row r="1039" spans="1:11" ht="14.45" customHeight="1" x14ac:dyDescent="0.2">
      <c r="A1039" s="832" t="s">
        <v>585</v>
      </c>
      <c r="B1039" s="833" t="s">
        <v>586</v>
      </c>
      <c r="C1039" s="836" t="s">
        <v>611</v>
      </c>
      <c r="D1039" s="852" t="s">
        <v>612</v>
      </c>
      <c r="E1039" s="836" t="s">
        <v>3686</v>
      </c>
      <c r="F1039" s="852" t="s">
        <v>3687</v>
      </c>
      <c r="G1039" s="836" t="s">
        <v>4699</v>
      </c>
      <c r="H1039" s="836" t="s">
        <v>4703</v>
      </c>
      <c r="I1039" s="853">
        <v>1884.8499755859375</v>
      </c>
      <c r="J1039" s="853">
        <v>219</v>
      </c>
      <c r="K1039" s="854">
        <v>412782.14916992188</v>
      </c>
    </row>
    <row r="1040" spans="1:11" ht="14.45" customHeight="1" x14ac:dyDescent="0.2">
      <c r="A1040" s="832" t="s">
        <v>585</v>
      </c>
      <c r="B1040" s="833" t="s">
        <v>586</v>
      </c>
      <c r="C1040" s="836" t="s">
        <v>611</v>
      </c>
      <c r="D1040" s="852" t="s">
        <v>612</v>
      </c>
      <c r="E1040" s="836" t="s">
        <v>3686</v>
      </c>
      <c r="F1040" s="852" t="s">
        <v>3687</v>
      </c>
      <c r="G1040" s="836" t="s">
        <v>4701</v>
      </c>
      <c r="H1040" s="836" t="s">
        <v>4704</v>
      </c>
      <c r="I1040" s="853">
        <v>1403</v>
      </c>
      <c r="J1040" s="853">
        <v>100</v>
      </c>
      <c r="K1040" s="854">
        <v>140300</v>
      </c>
    </row>
    <row r="1041" spans="1:11" ht="14.45" customHeight="1" x14ac:dyDescent="0.2">
      <c r="A1041" s="832" t="s">
        <v>585</v>
      </c>
      <c r="B1041" s="833" t="s">
        <v>586</v>
      </c>
      <c r="C1041" s="836" t="s">
        <v>611</v>
      </c>
      <c r="D1041" s="852" t="s">
        <v>612</v>
      </c>
      <c r="E1041" s="836" t="s">
        <v>3686</v>
      </c>
      <c r="F1041" s="852" t="s">
        <v>3687</v>
      </c>
      <c r="G1041" s="836" t="s">
        <v>4705</v>
      </c>
      <c r="H1041" s="836" t="s">
        <v>4706</v>
      </c>
      <c r="I1041" s="853">
        <v>1896.0699462890625</v>
      </c>
      <c r="J1041" s="853">
        <v>5</v>
      </c>
      <c r="K1041" s="854">
        <v>9480.349609375</v>
      </c>
    </row>
    <row r="1042" spans="1:11" ht="14.45" customHeight="1" x14ac:dyDescent="0.2">
      <c r="A1042" s="832" t="s">
        <v>585</v>
      </c>
      <c r="B1042" s="833" t="s">
        <v>586</v>
      </c>
      <c r="C1042" s="836" t="s">
        <v>611</v>
      </c>
      <c r="D1042" s="852" t="s">
        <v>612</v>
      </c>
      <c r="E1042" s="836" t="s">
        <v>3686</v>
      </c>
      <c r="F1042" s="852" t="s">
        <v>3687</v>
      </c>
      <c r="G1042" s="836" t="s">
        <v>3693</v>
      </c>
      <c r="H1042" s="836" t="s">
        <v>3695</v>
      </c>
      <c r="I1042" s="853">
        <v>16.819999694824219</v>
      </c>
      <c r="J1042" s="853">
        <v>400</v>
      </c>
      <c r="K1042" s="854">
        <v>6728</v>
      </c>
    </row>
    <row r="1043" spans="1:11" ht="14.45" customHeight="1" x14ac:dyDescent="0.2">
      <c r="A1043" s="832" t="s">
        <v>585</v>
      </c>
      <c r="B1043" s="833" t="s">
        <v>586</v>
      </c>
      <c r="C1043" s="836" t="s">
        <v>611</v>
      </c>
      <c r="D1043" s="852" t="s">
        <v>612</v>
      </c>
      <c r="E1043" s="836" t="s">
        <v>3686</v>
      </c>
      <c r="F1043" s="852" t="s">
        <v>3687</v>
      </c>
      <c r="G1043" s="836" t="s">
        <v>4707</v>
      </c>
      <c r="H1043" s="836" t="s">
        <v>4708</v>
      </c>
      <c r="I1043" s="853">
        <v>1306.800048828125</v>
      </c>
      <c r="J1043" s="853">
        <v>5</v>
      </c>
      <c r="K1043" s="854">
        <v>6534</v>
      </c>
    </row>
    <row r="1044" spans="1:11" ht="14.45" customHeight="1" x14ac:dyDescent="0.2">
      <c r="A1044" s="832" t="s">
        <v>585</v>
      </c>
      <c r="B1044" s="833" t="s">
        <v>586</v>
      </c>
      <c r="C1044" s="836" t="s">
        <v>611</v>
      </c>
      <c r="D1044" s="852" t="s">
        <v>612</v>
      </c>
      <c r="E1044" s="836" t="s">
        <v>3686</v>
      </c>
      <c r="F1044" s="852" t="s">
        <v>3687</v>
      </c>
      <c r="G1044" s="836" t="s">
        <v>4707</v>
      </c>
      <c r="H1044" s="836" t="s">
        <v>4709</v>
      </c>
      <c r="I1044" s="853">
        <v>1306.800048828125</v>
      </c>
      <c r="J1044" s="853">
        <v>15</v>
      </c>
      <c r="K1044" s="854">
        <v>19602</v>
      </c>
    </row>
    <row r="1045" spans="1:11" ht="14.45" customHeight="1" x14ac:dyDescent="0.2">
      <c r="A1045" s="832" t="s">
        <v>585</v>
      </c>
      <c r="B1045" s="833" t="s">
        <v>586</v>
      </c>
      <c r="C1045" s="836" t="s">
        <v>611</v>
      </c>
      <c r="D1045" s="852" t="s">
        <v>612</v>
      </c>
      <c r="E1045" s="836" t="s">
        <v>3686</v>
      </c>
      <c r="F1045" s="852" t="s">
        <v>3687</v>
      </c>
      <c r="G1045" s="836" t="s">
        <v>4710</v>
      </c>
      <c r="H1045" s="836" t="s">
        <v>4711</v>
      </c>
      <c r="I1045" s="853">
        <v>1306.800048828125</v>
      </c>
      <c r="J1045" s="853">
        <v>5</v>
      </c>
      <c r="K1045" s="854">
        <v>6534</v>
      </c>
    </row>
    <row r="1046" spans="1:11" ht="14.45" customHeight="1" x14ac:dyDescent="0.2">
      <c r="A1046" s="832" t="s">
        <v>585</v>
      </c>
      <c r="B1046" s="833" t="s">
        <v>586</v>
      </c>
      <c r="C1046" s="836" t="s">
        <v>611</v>
      </c>
      <c r="D1046" s="852" t="s">
        <v>612</v>
      </c>
      <c r="E1046" s="836" t="s">
        <v>3686</v>
      </c>
      <c r="F1046" s="852" t="s">
        <v>3687</v>
      </c>
      <c r="G1046" s="836" t="s">
        <v>4712</v>
      </c>
      <c r="H1046" s="836" t="s">
        <v>4713</v>
      </c>
      <c r="I1046" s="853">
        <v>60.5</v>
      </c>
      <c r="J1046" s="853">
        <v>100</v>
      </c>
      <c r="K1046" s="854">
        <v>6050</v>
      </c>
    </row>
    <row r="1047" spans="1:11" ht="14.45" customHeight="1" x14ac:dyDescent="0.2">
      <c r="A1047" s="832" t="s">
        <v>585</v>
      </c>
      <c r="B1047" s="833" t="s">
        <v>586</v>
      </c>
      <c r="C1047" s="836" t="s">
        <v>611</v>
      </c>
      <c r="D1047" s="852" t="s">
        <v>612</v>
      </c>
      <c r="E1047" s="836" t="s">
        <v>4714</v>
      </c>
      <c r="F1047" s="852" t="s">
        <v>4715</v>
      </c>
      <c r="G1047" s="836" t="s">
        <v>4716</v>
      </c>
      <c r="H1047" s="836" t="s">
        <v>4717</v>
      </c>
      <c r="I1047" s="853">
        <v>52.900001525878906</v>
      </c>
      <c r="J1047" s="853">
        <v>240</v>
      </c>
      <c r="K1047" s="854">
        <v>12696</v>
      </c>
    </row>
    <row r="1048" spans="1:11" ht="14.45" customHeight="1" x14ac:dyDescent="0.2">
      <c r="A1048" s="832" t="s">
        <v>585</v>
      </c>
      <c r="B1048" s="833" t="s">
        <v>586</v>
      </c>
      <c r="C1048" s="836" t="s">
        <v>611</v>
      </c>
      <c r="D1048" s="852" t="s">
        <v>612</v>
      </c>
      <c r="E1048" s="836" t="s">
        <v>4714</v>
      </c>
      <c r="F1048" s="852" t="s">
        <v>4715</v>
      </c>
      <c r="G1048" s="836" t="s">
        <v>4718</v>
      </c>
      <c r="H1048" s="836" t="s">
        <v>4719</v>
      </c>
      <c r="I1048" s="853">
        <v>52.900001525878906</v>
      </c>
      <c r="J1048" s="853">
        <v>120</v>
      </c>
      <c r="K1048" s="854">
        <v>6348</v>
      </c>
    </row>
    <row r="1049" spans="1:11" ht="14.45" customHeight="1" x14ac:dyDescent="0.2">
      <c r="A1049" s="832" t="s">
        <v>585</v>
      </c>
      <c r="B1049" s="833" t="s">
        <v>586</v>
      </c>
      <c r="C1049" s="836" t="s">
        <v>611</v>
      </c>
      <c r="D1049" s="852" t="s">
        <v>612</v>
      </c>
      <c r="E1049" s="836" t="s">
        <v>4714</v>
      </c>
      <c r="F1049" s="852" t="s">
        <v>4715</v>
      </c>
      <c r="G1049" s="836" t="s">
        <v>4720</v>
      </c>
      <c r="H1049" s="836" t="s">
        <v>4721</v>
      </c>
      <c r="I1049" s="853">
        <v>67.849998474121094</v>
      </c>
      <c r="J1049" s="853">
        <v>180</v>
      </c>
      <c r="K1049" s="854">
        <v>12213</v>
      </c>
    </row>
    <row r="1050" spans="1:11" ht="14.45" customHeight="1" x14ac:dyDescent="0.2">
      <c r="A1050" s="832" t="s">
        <v>585</v>
      </c>
      <c r="B1050" s="833" t="s">
        <v>586</v>
      </c>
      <c r="C1050" s="836" t="s">
        <v>611</v>
      </c>
      <c r="D1050" s="852" t="s">
        <v>612</v>
      </c>
      <c r="E1050" s="836" t="s">
        <v>4714</v>
      </c>
      <c r="F1050" s="852" t="s">
        <v>4715</v>
      </c>
      <c r="G1050" s="836" t="s">
        <v>4722</v>
      </c>
      <c r="H1050" s="836" t="s">
        <v>4723</v>
      </c>
      <c r="I1050" s="853">
        <v>65.550003051757813</v>
      </c>
      <c r="J1050" s="853">
        <v>36</v>
      </c>
      <c r="K1050" s="854">
        <v>2359.800048828125</v>
      </c>
    </row>
    <row r="1051" spans="1:11" ht="14.45" customHeight="1" x14ac:dyDescent="0.2">
      <c r="A1051" s="832" t="s">
        <v>585</v>
      </c>
      <c r="B1051" s="833" t="s">
        <v>586</v>
      </c>
      <c r="C1051" s="836" t="s">
        <v>611</v>
      </c>
      <c r="D1051" s="852" t="s">
        <v>612</v>
      </c>
      <c r="E1051" s="836" t="s">
        <v>4714</v>
      </c>
      <c r="F1051" s="852" t="s">
        <v>4715</v>
      </c>
      <c r="G1051" s="836" t="s">
        <v>4724</v>
      </c>
      <c r="H1051" s="836" t="s">
        <v>4725</v>
      </c>
      <c r="I1051" s="853">
        <v>65.550003051757813</v>
      </c>
      <c r="J1051" s="853">
        <v>72</v>
      </c>
      <c r="K1051" s="854">
        <v>4719.60009765625</v>
      </c>
    </row>
    <row r="1052" spans="1:11" ht="14.45" customHeight="1" x14ac:dyDescent="0.2">
      <c r="A1052" s="832" t="s">
        <v>585</v>
      </c>
      <c r="B1052" s="833" t="s">
        <v>586</v>
      </c>
      <c r="C1052" s="836" t="s">
        <v>611</v>
      </c>
      <c r="D1052" s="852" t="s">
        <v>612</v>
      </c>
      <c r="E1052" s="836" t="s">
        <v>4714</v>
      </c>
      <c r="F1052" s="852" t="s">
        <v>4715</v>
      </c>
      <c r="G1052" s="836" t="s">
        <v>4726</v>
      </c>
      <c r="H1052" s="836" t="s">
        <v>4727</v>
      </c>
      <c r="I1052" s="853">
        <v>69</v>
      </c>
      <c r="J1052" s="853">
        <v>144</v>
      </c>
      <c r="K1052" s="854">
        <v>9936</v>
      </c>
    </row>
    <row r="1053" spans="1:11" ht="14.45" customHeight="1" x14ac:dyDescent="0.2">
      <c r="A1053" s="832" t="s">
        <v>585</v>
      </c>
      <c r="B1053" s="833" t="s">
        <v>586</v>
      </c>
      <c r="C1053" s="836" t="s">
        <v>611</v>
      </c>
      <c r="D1053" s="852" t="s">
        <v>612</v>
      </c>
      <c r="E1053" s="836" t="s">
        <v>4714</v>
      </c>
      <c r="F1053" s="852" t="s">
        <v>4715</v>
      </c>
      <c r="G1053" s="836" t="s">
        <v>4728</v>
      </c>
      <c r="H1053" s="836" t="s">
        <v>4729</v>
      </c>
      <c r="I1053" s="853">
        <v>42.549999237060547</v>
      </c>
      <c r="J1053" s="853">
        <v>240</v>
      </c>
      <c r="K1053" s="854">
        <v>10212.000061035156</v>
      </c>
    </row>
    <row r="1054" spans="1:11" ht="14.45" customHeight="1" x14ac:dyDescent="0.2">
      <c r="A1054" s="832" t="s">
        <v>585</v>
      </c>
      <c r="B1054" s="833" t="s">
        <v>586</v>
      </c>
      <c r="C1054" s="836" t="s">
        <v>611</v>
      </c>
      <c r="D1054" s="852" t="s">
        <v>612</v>
      </c>
      <c r="E1054" s="836" t="s">
        <v>4714</v>
      </c>
      <c r="F1054" s="852" t="s">
        <v>4715</v>
      </c>
      <c r="G1054" s="836" t="s">
        <v>4730</v>
      </c>
      <c r="H1054" s="836" t="s">
        <v>4731</v>
      </c>
      <c r="I1054" s="853">
        <v>33.349998474121094</v>
      </c>
      <c r="J1054" s="853">
        <v>240</v>
      </c>
      <c r="K1054" s="854">
        <v>8004</v>
      </c>
    </row>
    <row r="1055" spans="1:11" ht="14.45" customHeight="1" x14ac:dyDescent="0.2">
      <c r="A1055" s="832" t="s">
        <v>585</v>
      </c>
      <c r="B1055" s="833" t="s">
        <v>586</v>
      </c>
      <c r="C1055" s="836" t="s">
        <v>611</v>
      </c>
      <c r="D1055" s="852" t="s">
        <v>612</v>
      </c>
      <c r="E1055" s="836" t="s">
        <v>4714</v>
      </c>
      <c r="F1055" s="852" t="s">
        <v>4715</v>
      </c>
      <c r="G1055" s="836" t="s">
        <v>4732</v>
      </c>
      <c r="H1055" s="836" t="s">
        <v>4733</v>
      </c>
      <c r="I1055" s="853">
        <v>376.48001098632813</v>
      </c>
      <c r="J1055" s="853">
        <v>24</v>
      </c>
      <c r="K1055" s="854">
        <v>9035.5498046875</v>
      </c>
    </row>
    <row r="1056" spans="1:11" ht="14.45" customHeight="1" x14ac:dyDescent="0.2">
      <c r="A1056" s="832" t="s">
        <v>585</v>
      </c>
      <c r="B1056" s="833" t="s">
        <v>586</v>
      </c>
      <c r="C1056" s="836" t="s">
        <v>611</v>
      </c>
      <c r="D1056" s="852" t="s">
        <v>612</v>
      </c>
      <c r="E1056" s="836" t="s">
        <v>4714</v>
      </c>
      <c r="F1056" s="852" t="s">
        <v>4715</v>
      </c>
      <c r="G1056" s="836" t="s">
        <v>4734</v>
      </c>
      <c r="H1056" s="836" t="s">
        <v>4735</v>
      </c>
      <c r="I1056" s="853">
        <v>330.47000122070313</v>
      </c>
      <c r="J1056" s="853">
        <v>24</v>
      </c>
      <c r="K1056" s="854">
        <v>7931.2099609375</v>
      </c>
    </row>
    <row r="1057" spans="1:11" ht="14.45" customHeight="1" x14ac:dyDescent="0.2">
      <c r="A1057" s="832" t="s">
        <v>585</v>
      </c>
      <c r="B1057" s="833" t="s">
        <v>586</v>
      </c>
      <c r="C1057" s="836" t="s">
        <v>611</v>
      </c>
      <c r="D1057" s="852" t="s">
        <v>612</v>
      </c>
      <c r="E1057" s="836" t="s">
        <v>4714</v>
      </c>
      <c r="F1057" s="852" t="s">
        <v>4715</v>
      </c>
      <c r="G1057" s="836" t="s">
        <v>4736</v>
      </c>
      <c r="H1057" s="836" t="s">
        <v>4737</v>
      </c>
      <c r="I1057" s="853">
        <v>39.740001678466797</v>
      </c>
      <c r="J1057" s="853">
        <v>72</v>
      </c>
      <c r="K1057" s="854">
        <v>2861.199951171875</v>
      </c>
    </row>
    <row r="1058" spans="1:11" ht="14.45" customHeight="1" x14ac:dyDescent="0.2">
      <c r="A1058" s="832" t="s">
        <v>585</v>
      </c>
      <c r="B1058" s="833" t="s">
        <v>586</v>
      </c>
      <c r="C1058" s="836" t="s">
        <v>611</v>
      </c>
      <c r="D1058" s="852" t="s">
        <v>612</v>
      </c>
      <c r="E1058" s="836" t="s">
        <v>4714</v>
      </c>
      <c r="F1058" s="852" t="s">
        <v>4715</v>
      </c>
      <c r="G1058" s="836" t="s">
        <v>4738</v>
      </c>
      <c r="H1058" s="836" t="s">
        <v>4739</v>
      </c>
      <c r="I1058" s="853">
        <v>28.860000610351563</v>
      </c>
      <c r="J1058" s="853">
        <v>36</v>
      </c>
      <c r="K1058" s="854">
        <v>1039.030029296875</v>
      </c>
    </row>
    <row r="1059" spans="1:11" ht="14.45" customHeight="1" x14ac:dyDescent="0.2">
      <c r="A1059" s="832" t="s">
        <v>585</v>
      </c>
      <c r="B1059" s="833" t="s">
        <v>586</v>
      </c>
      <c r="C1059" s="836" t="s">
        <v>611</v>
      </c>
      <c r="D1059" s="852" t="s">
        <v>612</v>
      </c>
      <c r="E1059" s="836" t="s">
        <v>4714</v>
      </c>
      <c r="F1059" s="852" t="s">
        <v>4715</v>
      </c>
      <c r="G1059" s="836" t="s">
        <v>4740</v>
      </c>
      <c r="H1059" s="836" t="s">
        <v>4741</v>
      </c>
      <c r="I1059" s="853">
        <v>56.029998779296875</v>
      </c>
      <c r="J1059" s="853">
        <v>144</v>
      </c>
      <c r="K1059" s="854">
        <v>8068.869873046875</v>
      </c>
    </row>
    <row r="1060" spans="1:11" ht="14.45" customHeight="1" x14ac:dyDescent="0.2">
      <c r="A1060" s="832" t="s">
        <v>585</v>
      </c>
      <c r="B1060" s="833" t="s">
        <v>586</v>
      </c>
      <c r="C1060" s="836" t="s">
        <v>611</v>
      </c>
      <c r="D1060" s="852" t="s">
        <v>612</v>
      </c>
      <c r="E1060" s="836" t="s">
        <v>4714</v>
      </c>
      <c r="F1060" s="852" t="s">
        <v>4715</v>
      </c>
      <c r="G1060" s="836" t="s">
        <v>4742</v>
      </c>
      <c r="H1060" s="836" t="s">
        <v>4743</v>
      </c>
      <c r="I1060" s="853">
        <v>78.480003356933594</v>
      </c>
      <c r="J1060" s="853">
        <v>36</v>
      </c>
      <c r="K1060" s="854">
        <v>2825.320068359375</v>
      </c>
    </row>
    <row r="1061" spans="1:11" ht="14.45" customHeight="1" x14ac:dyDescent="0.2">
      <c r="A1061" s="832" t="s">
        <v>585</v>
      </c>
      <c r="B1061" s="833" t="s">
        <v>586</v>
      </c>
      <c r="C1061" s="836" t="s">
        <v>611</v>
      </c>
      <c r="D1061" s="852" t="s">
        <v>612</v>
      </c>
      <c r="E1061" s="836" t="s">
        <v>4714</v>
      </c>
      <c r="F1061" s="852" t="s">
        <v>4715</v>
      </c>
      <c r="G1061" s="836" t="s">
        <v>4744</v>
      </c>
      <c r="H1061" s="836" t="s">
        <v>4745</v>
      </c>
      <c r="I1061" s="853">
        <v>845.8499755859375</v>
      </c>
      <c r="J1061" s="853">
        <v>6</v>
      </c>
      <c r="K1061" s="854">
        <v>5075.06982421875</v>
      </c>
    </row>
    <row r="1062" spans="1:11" ht="14.45" customHeight="1" x14ac:dyDescent="0.2">
      <c r="A1062" s="832" t="s">
        <v>585</v>
      </c>
      <c r="B1062" s="833" t="s">
        <v>586</v>
      </c>
      <c r="C1062" s="836" t="s">
        <v>611</v>
      </c>
      <c r="D1062" s="852" t="s">
        <v>612</v>
      </c>
      <c r="E1062" s="836" t="s">
        <v>4714</v>
      </c>
      <c r="F1062" s="852" t="s">
        <v>4715</v>
      </c>
      <c r="G1062" s="836" t="s">
        <v>4746</v>
      </c>
      <c r="H1062" s="836" t="s">
        <v>4747</v>
      </c>
      <c r="I1062" s="853">
        <v>163.24000549316406</v>
      </c>
      <c r="J1062" s="853">
        <v>12</v>
      </c>
      <c r="K1062" s="854">
        <v>1958.9100341796875</v>
      </c>
    </row>
    <row r="1063" spans="1:11" ht="14.45" customHeight="1" x14ac:dyDescent="0.2">
      <c r="A1063" s="832" t="s">
        <v>585</v>
      </c>
      <c r="B1063" s="833" t="s">
        <v>586</v>
      </c>
      <c r="C1063" s="836" t="s">
        <v>611</v>
      </c>
      <c r="D1063" s="852" t="s">
        <v>612</v>
      </c>
      <c r="E1063" s="836" t="s">
        <v>4714</v>
      </c>
      <c r="F1063" s="852" t="s">
        <v>4715</v>
      </c>
      <c r="G1063" s="836" t="s">
        <v>4748</v>
      </c>
      <c r="H1063" s="836" t="s">
        <v>4749</v>
      </c>
      <c r="I1063" s="853">
        <v>153.47000122070313</v>
      </c>
      <c r="J1063" s="853">
        <v>120</v>
      </c>
      <c r="K1063" s="854">
        <v>18416.099609375</v>
      </c>
    </row>
    <row r="1064" spans="1:11" ht="14.45" customHeight="1" x14ac:dyDescent="0.2">
      <c r="A1064" s="832" t="s">
        <v>585</v>
      </c>
      <c r="B1064" s="833" t="s">
        <v>586</v>
      </c>
      <c r="C1064" s="836" t="s">
        <v>611</v>
      </c>
      <c r="D1064" s="852" t="s">
        <v>612</v>
      </c>
      <c r="E1064" s="836" t="s">
        <v>4714</v>
      </c>
      <c r="F1064" s="852" t="s">
        <v>4715</v>
      </c>
      <c r="G1064" s="836" t="s">
        <v>4750</v>
      </c>
      <c r="H1064" s="836" t="s">
        <v>4751</v>
      </c>
      <c r="I1064" s="853">
        <v>131.96000671386719</v>
      </c>
      <c r="J1064" s="853">
        <v>96</v>
      </c>
      <c r="K1064" s="854">
        <v>12668.39990234375</v>
      </c>
    </row>
    <row r="1065" spans="1:11" ht="14.45" customHeight="1" x14ac:dyDescent="0.2">
      <c r="A1065" s="832" t="s">
        <v>585</v>
      </c>
      <c r="B1065" s="833" t="s">
        <v>586</v>
      </c>
      <c r="C1065" s="836" t="s">
        <v>611</v>
      </c>
      <c r="D1065" s="852" t="s">
        <v>612</v>
      </c>
      <c r="E1065" s="836" t="s">
        <v>4714</v>
      </c>
      <c r="F1065" s="852" t="s">
        <v>4715</v>
      </c>
      <c r="G1065" s="836" t="s">
        <v>4752</v>
      </c>
      <c r="H1065" s="836" t="s">
        <v>4753</v>
      </c>
      <c r="I1065" s="853">
        <v>167.14999389648438</v>
      </c>
      <c r="J1065" s="853">
        <v>24</v>
      </c>
      <c r="K1065" s="854">
        <v>4011.659912109375</v>
      </c>
    </row>
    <row r="1066" spans="1:11" ht="14.45" customHeight="1" x14ac:dyDescent="0.2">
      <c r="A1066" s="832" t="s">
        <v>585</v>
      </c>
      <c r="B1066" s="833" t="s">
        <v>586</v>
      </c>
      <c r="C1066" s="836" t="s">
        <v>611</v>
      </c>
      <c r="D1066" s="852" t="s">
        <v>612</v>
      </c>
      <c r="E1066" s="836" t="s">
        <v>4714</v>
      </c>
      <c r="F1066" s="852" t="s">
        <v>4715</v>
      </c>
      <c r="G1066" s="836" t="s">
        <v>4754</v>
      </c>
      <c r="H1066" s="836" t="s">
        <v>4755</v>
      </c>
      <c r="I1066" s="853">
        <v>134.89999389648438</v>
      </c>
      <c r="J1066" s="853">
        <v>60</v>
      </c>
      <c r="K1066" s="854">
        <v>8093.7001953125</v>
      </c>
    </row>
    <row r="1067" spans="1:11" ht="14.45" customHeight="1" x14ac:dyDescent="0.2">
      <c r="A1067" s="832" t="s">
        <v>585</v>
      </c>
      <c r="B1067" s="833" t="s">
        <v>586</v>
      </c>
      <c r="C1067" s="836" t="s">
        <v>611</v>
      </c>
      <c r="D1067" s="852" t="s">
        <v>612</v>
      </c>
      <c r="E1067" s="836" t="s">
        <v>4714</v>
      </c>
      <c r="F1067" s="852" t="s">
        <v>4715</v>
      </c>
      <c r="G1067" s="836" t="s">
        <v>4756</v>
      </c>
      <c r="H1067" s="836" t="s">
        <v>4757</v>
      </c>
      <c r="I1067" s="853">
        <v>130.99000549316406</v>
      </c>
      <c r="J1067" s="853">
        <v>36</v>
      </c>
      <c r="K1067" s="854">
        <v>4715.4598388671875</v>
      </c>
    </row>
    <row r="1068" spans="1:11" ht="14.45" customHeight="1" x14ac:dyDescent="0.2">
      <c r="A1068" s="832" t="s">
        <v>585</v>
      </c>
      <c r="B1068" s="833" t="s">
        <v>586</v>
      </c>
      <c r="C1068" s="836" t="s">
        <v>611</v>
      </c>
      <c r="D1068" s="852" t="s">
        <v>612</v>
      </c>
      <c r="E1068" s="836" t="s">
        <v>4714</v>
      </c>
      <c r="F1068" s="852" t="s">
        <v>4715</v>
      </c>
      <c r="G1068" s="836" t="s">
        <v>4758</v>
      </c>
      <c r="H1068" s="836" t="s">
        <v>4759</v>
      </c>
      <c r="I1068" s="853">
        <v>210.16000366210938</v>
      </c>
      <c r="J1068" s="853">
        <v>12</v>
      </c>
      <c r="K1068" s="854">
        <v>2521.949951171875</v>
      </c>
    </row>
    <row r="1069" spans="1:11" ht="14.45" customHeight="1" x14ac:dyDescent="0.2">
      <c r="A1069" s="832" t="s">
        <v>585</v>
      </c>
      <c r="B1069" s="833" t="s">
        <v>586</v>
      </c>
      <c r="C1069" s="836" t="s">
        <v>611</v>
      </c>
      <c r="D1069" s="852" t="s">
        <v>612</v>
      </c>
      <c r="E1069" s="836" t="s">
        <v>4714</v>
      </c>
      <c r="F1069" s="852" t="s">
        <v>4715</v>
      </c>
      <c r="G1069" s="836" t="s">
        <v>4760</v>
      </c>
      <c r="H1069" s="836" t="s">
        <v>4761</v>
      </c>
      <c r="I1069" s="853">
        <v>210.16000366210938</v>
      </c>
      <c r="J1069" s="853">
        <v>24</v>
      </c>
      <c r="K1069" s="854">
        <v>5043.89990234375</v>
      </c>
    </row>
    <row r="1070" spans="1:11" ht="14.45" customHeight="1" x14ac:dyDescent="0.2">
      <c r="A1070" s="832" t="s">
        <v>585</v>
      </c>
      <c r="B1070" s="833" t="s">
        <v>586</v>
      </c>
      <c r="C1070" s="836" t="s">
        <v>611</v>
      </c>
      <c r="D1070" s="852" t="s">
        <v>612</v>
      </c>
      <c r="E1070" s="836" t="s">
        <v>4714</v>
      </c>
      <c r="F1070" s="852" t="s">
        <v>4715</v>
      </c>
      <c r="G1070" s="836" t="s">
        <v>4762</v>
      </c>
      <c r="H1070" s="836" t="s">
        <v>4763</v>
      </c>
      <c r="I1070" s="853">
        <v>133.91999816894531</v>
      </c>
      <c r="J1070" s="853">
        <v>36</v>
      </c>
      <c r="K1070" s="854">
        <v>4821.02978515625</v>
      </c>
    </row>
    <row r="1071" spans="1:11" ht="14.45" customHeight="1" x14ac:dyDescent="0.2">
      <c r="A1071" s="832" t="s">
        <v>585</v>
      </c>
      <c r="B1071" s="833" t="s">
        <v>586</v>
      </c>
      <c r="C1071" s="836" t="s">
        <v>611</v>
      </c>
      <c r="D1071" s="852" t="s">
        <v>612</v>
      </c>
      <c r="E1071" s="836" t="s">
        <v>4714</v>
      </c>
      <c r="F1071" s="852" t="s">
        <v>4715</v>
      </c>
      <c r="G1071" s="836" t="s">
        <v>4764</v>
      </c>
      <c r="H1071" s="836" t="s">
        <v>4765</v>
      </c>
      <c r="I1071" s="853">
        <v>297.16000366210938</v>
      </c>
      <c r="J1071" s="853">
        <v>180</v>
      </c>
      <c r="K1071" s="854">
        <v>53488.798828125</v>
      </c>
    </row>
    <row r="1072" spans="1:11" ht="14.45" customHeight="1" x14ac:dyDescent="0.2">
      <c r="A1072" s="832" t="s">
        <v>585</v>
      </c>
      <c r="B1072" s="833" t="s">
        <v>586</v>
      </c>
      <c r="C1072" s="836" t="s">
        <v>611</v>
      </c>
      <c r="D1072" s="852" t="s">
        <v>612</v>
      </c>
      <c r="E1072" s="836" t="s">
        <v>4714</v>
      </c>
      <c r="F1072" s="852" t="s">
        <v>4715</v>
      </c>
      <c r="G1072" s="836" t="s">
        <v>4766</v>
      </c>
      <c r="H1072" s="836" t="s">
        <v>4767</v>
      </c>
      <c r="I1072" s="853">
        <v>639.28997802734375</v>
      </c>
      <c r="J1072" s="853">
        <v>12</v>
      </c>
      <c r="K1072" s="854">
        <v>7671.419921875</v>
      </c>
    </row>
    <row r="1073" spans="1:11" ht="14.45" customHeight="1" x14ac:dyDescent="0.2">
      <c r="A1073" s="832" t="s">
        <v>585</v>
      </c>
      <c r="B1073" s="833" t="s">
        <v>586</v>
      </c>
      <c r="C1073" s="836" t="s">
        <v>611</v>
      </c>
      <c r="D1073" s="852" t="s">
        <v>612</v>
      </c>
      <c r="E1073" s="836" t="s">
        <v>4714</v>
      </c>
      <c r="F1073" s="852" t="s">
        <v>4715</v>
      </c>
      <c r="G1073" s="836" t="s">
        <v>4768</v>
      </c>
      <c r="H1073" s="836" t="s">
        <v>4769</v>
      </c>
      <c r="I1073" s="853">
        <v>241.44000244140625</v>
      </c>
      <c r="J1073" s="853">
        <v>36</v>
      </c>
      <c r="K1073" s="854">
        <v>8691.9296875</v>
      </c>
    </row>
    <row r="1074" spans="1:11" ht="14.45" customHeight="1" x14ac:dyDescent="0.2">
      <c r="A1074" s="832" t="s">
        <v>585</v>
      </c>
      <c r="B1074" s="833" t="s">
        <v>586</v>
      </c>
      <c r="C1074" s="836" t="s">
        <v>611</v>
      </c>
      <c r="D1074" s="852" t="s">
        <v>612</v>
      </c>
      <c r="E1074" s="836" t="s">
        <v>4714</v>
      </c>
      <c r="F1074" s="852" t="s">
        <v>4715</v>
      </c>
      <c r="G1074" s="836" t="s">
        <v>4770</v>
      </c>
      <c r="H1074" s="836" t="s">
        <v>4771</v>
      </c>
      <c r="I1074" s="853">
        <v>250.72999572753906</v>
      </c>
      <c r="J1074" s="853">
        <v>72</v>
      </c>
      <c r="K1074" s="854">
        <v>18052.48046875</v>
      </c>
    </row>
    <row r="1075" spans="1:11" ht="14.45" customHeight="1" x14ac:dyDescent="0.2">
      <c r="A1075" s="832" t="s">
        <v>585</v>
      </c>
      <c r="B1075" s="833" t="s">
        <v>586</v>
      </c>
      <c r="C1075" s="836" t="s">
        <v>611</v>
      </c>
      <c r="D1075" s="852" t="s">
        <v>612</v>
      </c>
      <c r="E1075" s="836" t="s">
        <v>4714</v>
      </c>
      <c r="F1075" s="852" t="s">
        <v>4715</v>
      </c>
      <c r="G1075" s="836" t="s">
        <v>4772</v>
      </c>
      <c r="H1075" s="836" t="s">
        <v>4773</v>
      </c>
      <c r="I1075" s="853">
        <v>276.6300048828125</v>
      </c>
      <c r="J1075" s="853">
        <v>72</v>
      </c>
      <c r="K1075" s="854">
        <v>19917.5390625</v>
      </c>
    </row>
    <row r="1076" spans="1:11" ht="14.45" customHeight="1" x14ac:dyDescent="0.2">
      <c r="A1076" s="832" t="s">
        <v>585</v>
      </c>
      <c r="B1076" s="833" t="s">
        <v>586</v>
      </c>
      <c r="C1076" s="836" t="s">
        <v>611</v>
      </c>
      <c r="D1076" s="852" t="s">
        <v>612</v>
      </c>
      <c r="E1076" s="836" t="s">
        <v>4714</v>
      </c>
      <c r="F1076" s="852" t="s">
        <v>4715</v>
      </c>
      <c r="G1076" s="836" t="s">
        <v>4774</v>
      </c>
      <c r="H1076" s="836" t="s">
        <v>4775</v>
      </c>
      <c r="I1076" s="853">
        <v>854.41998291015625</v>
      </c>
      <c r="J1076" s="853">
        <v>12</v>
      </c>
      <c r="K1076" s="854">
        <v>10253.0595703125</v>
      </c>
    </row>
    <row r="1077" spans="1:11" ht="14.45" customHeight="1" x14ac:dyDescent="0.2">
      <c r="A1077" s="832" t="s">
        <v>585</v>
      </c>
      <c r="B1077" s="833" t="s">
        <v>586</v>
      </c>
      <c r="C1077" s="836" t="s">
        <v>611</v>
      </c>
      <c r="D1077" s="852" t="s">
        <v>612</v>
      </c>
      <c r="E1077" s="836" t="s">
        <v>4714</v>
      </c>
      <c r="F1077" s="852" t="s">
        <v>4715</v>
      </c>
      <c r="G1077" s="836" t="s">
        <v>4776</v>
      </c>
      <c r="H1077" s="836" t="s">
        <v>4777</v>
      </c>
      <c r="I1077" s="853">
        <v>191.50999450683594</v>
      </c>
      <c r="J1077" s="853">
        <v>108</v>
      </c>
      <c r="K1077" s="854">
        <v>20682.75</v>
      </c>
    </row>
    <row r="1078" spans="1:11" ht="14.45" customHeight="1" x14ac:dyDescent="0.2">
      <c r="A1078" s="832" t="s">
        <v>585</v>
      </c>
      <c r="B1078" s="833" t="s">
        <v>586</v>
      </c>
      <c r="C1078" s="836" t="s">
        <v>611</v>
      </c>
      <c r="D1078" s="852" t="s">
        <v>612</v>
      </c>
      <c r="E1078" s="836" t="s">
        <v>4714</v>
      </c>
      <c r="F1078" s="852" t="s">
        <v>4715</v>
      </c>
      <c r="G1078" s="836" t="s">
        <v>4716</v>
      </c>
      <c r="H1078" s="836" t="s">
        <v>4778</v>
      </c>
      <c r="I1078" s="853">
        <v>52.900001525878906</v>
      </c>
      <c r="J1078" s="853">
        <v>816</v>
      </c>
      <c r="K1078" s="854">
        <v>43166.400024414063</v>
      </c>
    </row>
    <row r="1079" spans="1:11" ht="14.45" customHeight="1" x14ac:dyDescent="0.2">
      <c r="A1079" s="832" t="s">
        <v>585</v>
      </c>
      <c r="B1079" s="833" t="s">
        <v>586</v>
      </c>
      <c r="C1079" s="836" t="s">
        <v>611</v>
      </c>
      <c r="D1079" s="852" t="s">
        <v>612</v>
      </c>
      <c r="E1079" s="836" t="s">
        <v>4714</v>
      </c>
      <c r="F1079" s="852" t="s">
        <v>4715</v>
      </c>
      <c r="G1079" s="836" t="s">
        <v>4718</v>
      </c>
      <c r="H1079" s="836" t="s">
        <v>4779</v>
      </c>
      <c r="I1079" s="853">
        <v>52.900001525878906</v>
      </c>
      <c r="J1079" s="853">
        <v>240</v>
      </c>
      <c r="K1079" s="854">
        <v>12696</v>
      </c>
    </row>
    <row r="1080" spans="1:11" ht="14.45" customHeight="1" x14ac:dyDescent="0.2">
      <c r="A1080" s="832" t="s">
        <v>585</v>
      </c>
      <c r="B1080" s="833" t="s">
        <v>586</v>
      </c>
      <c r="C1080" s="836" t="s">
        <v>611</v>
      </c>
      <c r="D1080" s="852" t="s">
        <v>612</v>
      </c>
      <c r="E1080" s="836" t="s">
        <v>4714</v>
      </c>
      <c r="F1080" s="852" t="s">
        <v>4715</v>
      </c>
      <c r="G1080" s="836" t="s">
        <v>4780</v>
      </c>
      <c r="H1080" s="836" t="s">
        <v>4781</v>
      </c>
      <c r="I1080" s="853">
        <v>35.310001373291016</v>
      </c>
      <c r="J1080" s="853">
        <v>72</v>
      </c>
      <c r="K1080" s="854">
        <v>2541.9599609375</v>
      </c>
    </row>
    <row r="1081" spans="1:11" ht="14.45" customHeight="1" x14ac:dyDescent="0.2">
      <c r="A1081" s="832" t="s">
        <v>585</v>
      </c>
      <c r="B1081" s="833" t="s">
        <v>586</v>
      </c>
      <c r="C1081" s="836" t="s">
        <v>611</v>
      </c>
      <c r="D1081" s="852" t="s">
        <v>612</v>
      </c>
      <c r="E1081" s="836" t="s">
        <v>4714</v>
      </c>
      <c r="F1081" s="852" t="s">
        <v>4715</v>
      </c>
      <c r="G1081" s="836" t="s">
        <v>4782</v>
      </c>
      <c r="H1081" s="836" t="s">
        <v>4783</v>
      </c>
      <c r="I1081" s="853">
        <v>35.080001831054688</v>
      </c>
      <c r="J1081" s="853">
        <v>72</v>
      </c>
      <c r="K1081" s="854">
        <v>2525.5799560546875</v>
      </c>
    </row>
    <row r="1082" spans="1:11" ht="14.45" customHeight="1" x14ac:dyDescent="0.2">
      <c r="A1082" s="832" t="s">
        <v>585</v>
      </c>
      <c r="B1082" s="833" t="s">
        <v>586</v>
      </c>
      <c r="C1082" s="836" t="s">
        <v>611</v>
      </c>
      <c r="D1082" s="852" t="s">
        <v>612</v>
      </c>
      <c r="E1082" s="836" t="s">
        <v>4714</v>
      </c>
      <c r="F1082" s="852" t="s">
        <v>4715</v>
      </c>
      <c r="G1082" s="836" t="s">
        <v>4784</v>
      </c>
      <c r="H1082" s="836" t="s">
        <v>4785</v>
      </c>
      <c r="I1082" s="853">
        <v>28.059999465942383</v>
      </c>
      <c r="J1082" s="853">
        <v>36</v>
      </c>
      <c r="K1082" s="854">
        <v>1010.1599731445313</v>
      </c>
    </row>
    <row r="1083" spans="1:11" ht="14.45" customHeight="1" x14ac:dyDescent="0.2">
      <c r="A1083" s="832" t="s">
        <v>585</v>
      </c>
      <c r="B1083" s="833" t="s">
        <v>586</v>
      </c>
      <c r="C1083" s="836" t="s">
        <v>611</v>
      </c>
      <c r="D1083" s="852" t="s">
        <v>612</v>
      </c>
      <c r="E1083" s="836" t="s">
        <v>4714</v>
      </c>
      <c r="F1083" s="852" t="s">
        <v>4715</v>
      </c>
      <c r="G1083" s="836" t="s">
        <v>4786</v>
      </c>
      <c r="H1083" s="836" t="s">
        <v>4787</v>
      </c>
      <c r="I1083" s="853">
        <v>665.45001220703125</v>
      </c>
      <c r="J1083" s="853">
        <v>12</v>
      </c>
      <c r="K1083" s="854">
        <v>7985.39990234375</v>
      </c>
    </row>
    <row r="1084" spans="1:11" ht="14.45" customHeight="1" x14ac:dyDescent="0.2">
      <c r="A1084" s="832" t="s">
        <v>585</v>
      </c>
      <c r="B1084" s="833" t="s">
        <v>586</v>
      </c>
      <c r="C1084" s="836" t="s">
        <v>611</v>
      </c>
      <c r="D1084" s="852" t="s">
        <v>612</v>
      </c>
      <c r="E1084" s="836" t="s">
        <v>4714</v>
      </c>
      <c r="F1084" s="852" t="s">
        <v>4715</v>
      </c>
      <c r="G1084" s="836" t="s">
        <v>4788</v>
      </c>
      <c r="H1084" s="836" t="s">
        <v>4789</v>
      </c>
      <c r="I1084" s="853">
        <v>108.22000122070313</v>
      </c>
      <c r="J1084" s="853">
        <v>48</v>
      </c>
      <c r="K1084" s="854">
        <v>5194.31982421875</v>
      </c>
    </row>
    <row r="1085" spans="1:11" ht="14.45" customHeight="1" x14ac:dyDescent="0.2">
      <c r="A1085" s="832" t="s">
        <v>585</v>
      </c>
      <c r="B1085" s="833" t="s">
        <v>586</v>
      </c>
      <c r="C1085" s="836" t="s">
        <v>611</v>
      </c>
      <c r="D1085" s="852" t="s">
        <v>612</v>
      </c>
      <c r="E1085" s="836" t="s">
        <v>4714</v>
      </c>
      <c r="F1085" s="852" t="s">
        <v>4715</v>
      </c>
      <c r="G1085" s="836" t="s">
        <v>4720</v>
      </c>
      <c r="H1085" s="836" t="s">
        <v>4790</v>
      </c>
      <c r="I1085" s="853">
        <v>67.849998474121094</v>
      </c>
      <c r="J1085" s="853">
        <v>504</v>
      </c>
      <c r="K1085" s="854">
        <v>34196.3994140625</v>
      </c>
    </row>
    <row r="1086" spans="1:11" ht="14.45" customHeight="1" x14ac:dyDescent="0.2">
      <c r="A1086" s="832" t="s">
        <v>585</v>
      </c>
      <c r="B1086" s="833" t="s">
        <v>586</v>
      </c>
      <c r="C1086" s="836" t="s">
        <v>611</v>
      </c>
      <c r="D1086" s="852" t="s">
        <v>612</v>
      </c>
      <c r="E1086" s="836" t="s">
        <v>4714</v>
      </c>
      <c r="F1086" s="852" t="s">
        <v>4715</v>
      </c>
      <c r="G1086" s="836" t="s">
        <v>4791</v>
      </c>
      <c r="H1086" s="836" t="s">
        <v>4792</v>
      </c>
      <c r="I1086" s="853">
        <v>67.849998474121094</v>
      </c>
      <c r="J1086" s="853">
        <v>36</v>
      </c>
      <c r="K1086" s="854">
        <v>2442.60009765625</v>
      </c>
    </row>
    <row r="1087" spans="1:11" ht="14.45" customHeight="1" x14ac:dyDescent="0.2">
      <c r="A1087" s="832" t="s">
        <v>585</v>
      </c>
      <c r="B1087" s="833" t="s">
        <v>586</v>
      </c>
      <c r="C1087" s="836" t="s">
        <v>611</v>
      </c>
      <c r="D1087" s="852" t="s">
        <v>612</v>
      </c>
      <c r="E1087" s="836" t="s">
        <v>4714</v>
      </c>
      <c r="F1087" s="852" t="s">
        <v>4715</v>
      </c>
      <c r="G1087" s="836" t="s">
        <v>4793</v>
      </c>
      <c r="H1087" s="836" t="s">
        <v>4794</v>
      </c>
      <c r="I1087" s="853">
        <v>69</v>
      </c>
      <c r="J1087" s="853">
        <v>108</v>
      </c>
      <c r="K1087" s="854">
        <v>7452</v>
      </c>
    </row>
    <row r="1088" spans="1:11" ht="14.45" customHeight="1" x14ac:dyDescent="0.2">
      <c r="A1088" s="832" t="s">
        <v>585</v>
      </c>
      <c r="B1088" s="833" t="s">
        <v>586</v>
      </c>
      <c r="C1088" s="836" t="s">
        <v>611</v>
      </c>
      <c r="D1088" s="852" t="s">
        <v>612</v>
      </c>
      <c r="E1088" s="836" t="s">
        <v>4714</v>
      </c>
      <c r="F1088" s="852" t="s">
        <v>4715</v>
      </c>
      <c r="G1088" s="836" t="s">
        <v>4724</v>
      </c>
      <c r="H1088" s="836" t="s">
        <v>4795</v>
      </c>
      <c r="I1088" s="853">
        <v>65.550003051757813</v>
      </c>
      <c r="J1088" s="853">
        <v>144</v>
      </c>
      <c r="K1088" s="854">
        <v>9439.2001953125</v>
      </c>
    </row>
    <row r="1089" spans="1:11" ht="14.45" customHeight="1" x14ac:dyDescent="0.2">
      <c r="A1089" s="832" t="s">
        <v>585</v>
      </c>
      <c r="B1089" s="833" t="s">
        <v>586</v>
      </c>
      <c r="C1089" s="836" t="s">
        <v>611</v>
      </c>
      <c r="D1089" s="852" t="s">
        <v>612</v>
      </c>
      <c r="E1089" s="836" t="s">
        <v>4714</v>
      </c>
      <c r="F1089" s="852" t="s">
        <v>4715</v>
      </c>
      <c r="G1089" s="836" t="s">
        <v>4726</v>
      </c>
      <c r="H1089" s="836" t="s">
        <v>4796</v>
      </c>
      <c r="I1089" s="853">
        <v>69</v>
      </c>
      <c r="J1089" s="853">
        <v>180</v>
      </c>
      <c r="K1089" s="854">
        <v>12420</v>
      </c>
    </row>
    <row r="1090" spans="1:11" ht="14.45" customHeight="1" x14ac:dyDescent="0.2">
      <c r="A1090" s="832" t="s">
        <v>585</v>
      </c>
      <c r="B1090" s="833" t="s">
        <v>586</v>
      </c>
      <c r="C1090" s="836" t="s">
        <v>611</v>
      </c>
      <c r="D1090" s="852" t="s">
        <v>612</v>
      </c>
      <c r="E1090" s="836" t="s">
        <v>4714</v>
      </c>
      <c r="F1090" s="852" t="s">
        <v>4715</v>
      </c>
      <c r="G1090" s="836" t="s">
        <v>4797</v>
      </c>
      <c r="H1090" s="836" t="s">
        <v>4798</v>
      </c>
      <c r="I1090" s="853">
        <v>69</v>
      </c>
      <c r="J1090" s="853">
        <v>72</v>
      </c>
      <c r="K1090" s="854">
        <v>4968</v>
      </c>
    </row>
    <row r="1091" spans="1:11" ht="14.45" customHeight="1" x14ac:dyDescent="0.2">
      <c r="A1091" s="832" t="s">
        <v>585</v>
      </c>
      <c r="B1091" s="833" t="s">
        <v>586</v>
      </c>
      <c r="C1091" s="836" t="s">
        <v>611</v>
      </c>
      <c r="D1091" s="852" t="s">
        <v>612</v>
      </c>
      <c r="E1091" s="836" t="s">
        <v>4714</v>
      </c>
      <c r="F1091" s="852" t="s">
        <v>4715</v>
      </c>
      <c r="G1091" s="836" t="s">
        <v>4728</v>
      </c>
      <c r="H1091" s="836" t="s">
        <v>4799</v>
      </c>
      <c r="I1091" s="853">
        <v>42.549999237060547</v>
      </c>
      <c r="J1091" s="853">
        <v>840</v>
      </c>
      <c r="K1091" s="854">
        <v>35742</v>
      </c>
    </row>
    <row r="1092" spans="1:11" ht="14.45" customHeight="1" x14ac:dyDescent="0.2">
      <c r="A1092" s="832" t="s">
        <v>585</v>
      </c>
      <c r="B1092" s="833" t="s">
        <v>586</v>
      </c>
      <c r="C1092" s="836" t="s">
        <v>611</v>
      </c>
      <c r="D1092" s="852" t="s">
        <v>612</v>
      </c>
      <c r="E1092" s="836" t="s">
        <v>4714</v>
      </c>
      <c r="F1092" s="852" t="s">
        <v>4715</v>
      </c>
      <c r="G1092" s="836" t="s">
        <v>4730</v>
      </c>
      <c r="H1092" s="836" t="s">
        <v>4800</v>
      </c>
      <c r="I1092" s="853">
        <v>33.349998474121094</v>
      </c>
      <c r="J1092" s="853">
        <v>720</v>
      </c>
      <c r="K1092" s="854">
        <v>24012.000122070313</v>
      </c>
    </row>
    <row r="1093" spans="1:11" ht="14.45" customHeight="1" x14ac:dyDescent="0.2">
      <c r="A1093" s="832" t="s">
        <v>585</v>
      </c>
      <c r="B1093" s="833" t="s">
        <v>586</v>
      </c>
      <c r="C1093" s="836" t="s">
        <v>611</v>
      </c>
      <c r="D1093" s="852" t="s">
        <v>612</v>
      </c>
      <c r="E1093" s="836" t="s">
        <v>4714</v>
      </c>
      <c r="F1093" s="852" t="s">
        <v>4715</v>
      </c>
      <c r="G1093" s="836" t="s">
        <v>4801</v>
      </c>
      <c r="H1093" s="836" t="s">
        <v>4802</v>
      </c>
      <c r="I1093" s="853">
        <v>87.5</v>
      </c>
      <c r="J1093" s="853">
        <v>36</v>
      </c>
      <c r="K1093" s="854">
        <v>3150.080078125</v>
      </c>
    </row>
    <row r="1094" spans="1:11" ht="14.45" customHeight="1" x14ac:dyDescent="0.2">
      <c r="A1094" s="832" t="s">
        <v>585</v>
      </c>
      <c r="B1094" s="833" t="s">
        <v>586</v>
      </c>
      <c r="C1094" s="836" t="s">
        <v>611</v>
      </c>
      <c r="D1094" s="852" t="s">
        <v>612</v>
      </c>
      <c r="E1094" s="836" t="s">
        <v>4714</v>
      </c>
      <c r="F1094" s="852" t="s">
        <v>4715</v>
      </c>
      <c r="G1094" s="836" t="s">
        <v>4803</v>
      </c>
      <c r="H1094" s="836" t="s">
        <v>4804</v>
      </c>
      <c r="I1094" s="853">
        <v>513.90997314453125</v>
      </c>
      <c r="J1094" s="853">
        <v>6</v>
      </c>
      <c r="K1094" s="854">
        <v>3083.47998046875</v>
      </c>
    </row>
    <row r="1095" spans="1:11" ht="14.45" customHeight="1" x14ac:dyDescent="0.2">
      <c r="A1095" s="832" t="s">
        <v>585</v>
      </c>
      <c r="B1095" s="833" t="s">
        <v>586</v>
      </c>
      <c r="C1095" s="836" t="s">
        <v>611</v>
      </c>
      <c r="D1095" s="852" t="s">
        <v>612</v>
      </c>
      <c r="E1095" s="836" t="s">
        <v>4714</v>
      </c>
      <c r="F1095" s="852" t="s">
        <v>4715</v>
      </c>
      <c r="G1095" s="836" t="s">
        <v>4732</v>
      </c>
      <c r="H1095" s="836" t="s">
        <v>4805</v>
      </c>
      <c r="I1095" s="853">
        <v>376.48001098632813</v>
      </c>
      <c r="J1095" s="853">
        <v>72</v>
      </c>
      <c r="K1095" s="854">
        <v>27106.6494140625</v>
      </c>
    </row>
    <row r="1096" spans="1:11" ht="14.45" customHeight="1" x14ac:dyDescent="0.2">
      <c r="A1096" s="832" t="s">
        <v>585</v>
      </c>
      <c r="B1096" s="833" t="s">
        <v>586</v>
      </c>
      <c r="C1096" s="836" t="s">
        <v>611</v>
      </c>
      <c r="D1096" s="852" t="s">
        <v>612</v>
      </c>
      <c r="E1096" s="836" t="s">
        <v>4714</v>
      </c>
      <c r="F1096" s="852" t="s">
        <v>4715</v>
      </c>
      <c r="G1096" s="836" t="s">
        <v>4734</v>
      </c>
      <c r="H1096" s="836" t="s">
        <v>4806</v>
      </c>
      <c r="I1096" s="853">
        <v>330.47000122070313</v>
      </c>
      <c r="J1096" s="853">
        <v>120</v>
      </c>
      <c r="K1096" s="854">
        <v>39656.0400390625</v>
      </c>
    </row>
    <row r="1097" spans="1:11" ht="14.45" customHeight="1" x14ac:dyDescent="0.2">
      <c r="A1097" s="832" t="s">
        <v>585</v>
      </c>
      <c r="B1097" s="833" t="s">
        <v>586</v>
      </c>
      <c r="C1097" s="836" t="s">
        <v>611</v>
      </c>
      <c r="D1097" s="852" t="s">
        <v>612</v>
      </c>
      <c r="E1097" s="836" t="s">
        <v>4714</v>
      </c>
      <c r="F1097" s="852" t="s">
        <v>4715</v>
      </c>
      <c r="G1097" s="836" t="s">
        <v>4736</v>
      </c>
      <c r="H1097" s="836" t="s">
        <v>4807</v>
      </c>
      <c r="I1097" s="853">
        <v>39.740001678466797</v>
      </c>
      <c r="J1097" s="853">
        <v>360</v>
      </c>
      <c r="K1097" s="854">
        <v>14305.999633789063</v>
      </c>
    </row>
    <row r="1098" spans="1:11" ht="14.45" customHeight="1" x14ac:dyDescent="0.2">
      <c r="A1098" s="832" t="s">
        <v>585</v>
      </c>
      <c r="B1098" s="833" t="s">
        <v>586</v>
      </c>
      <c r="C1098" s="836" t="s">
        <v>611</v>
      </c>
      <c r="D1098" s="852" t="s">
        <v>612</v>
      </c>
      <c r="E1098" s="836" t="s">
        <v>4714</v>
      </c>
      <c r="F1098" s="852" t="s">
        <v>4715</v>
      </c>
      <c r="G1098" s="836" t="s">
        <v>4738</v>
      </c>
      <c r="H1098" s="836" t="s">
        <v>4808</v>
      </c>
      <c r="I1098" s="853">
        <v>28.860000610351563</v>
      </c>
      <c r="J1098" s="853">
        <v>180</v>
      </c>
      <c r="K1098" s="854">
        <v>5195.150146484375</v>
      </c>
    </row>
    <row r="1099" spans="1:11" ht="14.45" customHeight="1" x14ac:dyDescent="0.2">
      <c r="A1099" s="832" t="s">
        <v>585</v>
      </c>
      <c r="B1099" s="833" t="s">
        <v>586</v>
      </c>
      <c r="C1099" s="836" t="s">
        <v>611</v>
      </c>
      <c r="D1099" s="852" t="s">
        <v>612</v>
      </c>
      <c r="E1099" s="836" t="s">
        <v>4714</v>
      </c>
      <c r="F1099" s="852" t="s">
        <v>4715</v>
      </c>
      <c r="G1099" s="836" t="s">
        <v>4809</v>
      </c>
      <c r="H1099" s="836" t="s">
        <v>4810</v>
      </c>
      <c r="I1099" s="853">
        <v>78.680000305175781</v>
      </c>
      <c r="J1099" s="853">
        <v>108</v>
      </c>
      <c r="K1099" s="854">
        <v>8497.020263671875</v>
      </c>
    </row>
    <row r="1100" spans="1:11" ht="14.45" customHeight="1" x14ac:dyDescent="0.2">
      <c r="A1100" s="832" t="s">
        <v>585</v>
      </c>
      <c r="B1100" s="833" t="s">
        <v>586</v>
      </c>
      <c r="C1100" s="836" t="s">
        <v>611</v>
      </c>
      <c r="D1100" s="852" t="s">
        <v>612</v>
      </c>
      <c r="E1100" s="836" t="s">
        <v>4714</v>
      </c>
      <c r="F1100" s="852" t="s">
        <v>4715</v>
      </c>
      <c r="G1100" s="836" t="s">
        <v>4811</v>
      </c>
      <c r="H1100" s="836" t="s">
        <v>4812</v>
      </c>
      <c r="I1100" s="853">
        <v>42.509998321533203</v>
      </c>
      <c r="J1100" s="853">
        <v>216</v>
      </c>
      <c r="K1100" s="854">
        <v>9181.850341796875</v>
      </c>
    </row>
    <row r="1101" spans="1:11" ht="14.45" customHeight="1" x14ac:dyDescent="0.2">
      <c r="A1101" s="832" t="s">
        <v>585</v>
      </c>
      <c r="B1101" s="833" t="s">
        <v>586</v>
      </c>
      <c r="C1101" s="836" t="s">
        <v>611</v>
      </c>
      <c r="D1101" s="852" t="s">
        <v>612</v>
      </c>
      <c r="E1101" s="836" t="s">
        <v>4714</v>
      </c>
      <c r="F1101" s="852" t="s">
        <v>4715</v>
      </c>
      <c r="G1101" s="836" t="s">
        <v>4740</v>
      </c>
      <c r="H1101" s="836" t="s">
        <v>4813</v>
      </c>
      <c r="I1101" s="853">
        <v>56.029998779296875</v>
      </c>
      <c r="J1101" s="853">
        <v>576</v>
      </c>
      <c r="K1101" s="854">
        <v>32275.44970703125</v>
      </c>
    </row>
    <row r="1102" spans="1:11" ht="14.45" customHeight="1" x14ac:dyDescent="0.2">
      <c r="A1102" s="832" t="s">
        <v>585</v>
      </c>
      <c r="B1102" s="833" t="s">
        <v>586</v>
      </c>
      <c r="C1102" s="836" t="s">
        <v>611</v>
      </c>
      <c r="D1102" s="852" t="s">
        <v>612</v>
      </c>
      <c r="E1102" s="836" t="s">
        <v>4714</v>
      </c>
      <c r="F1102" s="852" t="s">
        <v>4715</v>
      </c>
      <c r="G1102" s="836" t="s">
        <v>4814</v>
      </c>
      <c r="H1102" s="836" t="s">
        <v>4815</v>
      </c>
      <c r="I1102" s="853">
        <v>920.1099853515625</v>
      </c>
      <c r="J1102" s="853">
        <v>6</v>
      </c>
      <c r="K1102" s="854">
        <v>5520.68017578125</v>
      </c>
    </row>
    <row r="1103" spans="1:11" ht="14.45" customHeight="1" x14ac:dyDescent="0.2">
      <c r="A1103" s="832" t="s">
        <v>585</v>
      </c>
      <c r="B1103" s="833" t="s">
        <v>586</v>
      </c>
      <c r="C1103" s="836" t="s">
        <v>611</v>
      </c>
      <c r="D1103" s="852" t="s">
        <v>612</v>
      </c>
      <c r="E1103" s="836" t="s">
        <v>4714</v>
      </c>
      <c r="F1103" s="852" t="s">
        <v>4715</v>
      </c>
      <c r="G1103" s="836" t="s">
        <v>4744</v>
      </c>
      <c r="H1103" s="836" t="s">
        <v>4816</v>
      </c>
      <c r="I1103" s="853">
        <v>845.8499755859375</v>
      </c>
      <c r="J1103" s="853">
        <v>18</v>
      </c>
      <c r="K1103" s="854">
        <v>15225.23046875</v>
      </c>
    </row>
    <row r="1104" spans="1:11" ht="14.45" customHeight="1" x14ac:dyDescent="0.2">
      <c r="A1104" s="832" t="s">
        <v>585</v>
      </c>
      <c r="B1104" s="833" t="s">
        <v>586</v>
      </c>
      <c r="C1104" s="836" t="s">
        <v>611</v>
      </c>
      <c r="D1104" s="852" t="s">
        <v>612</v>
      </c>
      <c r="E1104" s="836" t="s">
        <v>4714</v>
      </c>
      <c r="F1104" s="852" t="s">
        <v>4715</v>
      </c>
      <c r="G1104" s="836" t="s">
        <v>4748</v>
      </c>
      <c r="H1104" s="836" t="s">
        <v>4817</v>
      </c>
      <c r="I1104" s="853">
        <v>153.47000122070313</v>
      </c>
      <c r="J1104" s="853">
        <v>456</v>
      </c>
      <c r="K1104" s="854">
        <v>69981.1787109375</v>
      </c>
    </row>
    <row r="1105" spans="1:11" ht="14.45" customHeight="1" x14ac:dyDescent="0.2">
      <c r="A1105" s="832" t="s">
        <v>585</v>
      </c>
      <c r="B1105" s="833" t="s">
        <v>586</v>
      </c>
      <c r="C1105" s="836" t="s">
        <v>611</v>
      </c>
      <c r="D1105" s="852" t="s">
        <v>612</v>
      </c>
      <c r="E1105" s="836" t="s">
        <v>4714</v>
      </c>
      <c r="F1105" s="852" t="s">
        <v>4715</v>
      </c>
      <c r="G1105" s="836" t="s">
        <v>4750</v>
      </c>
      <c r="H1105" s="836" t="s">
        <v>4818</v>
      </c>
      <c r="I1105" s="853">
        <v>131.96000671386719</v>
      </c>
      <c r="J1105" s="853">
        <v>360</v>
      </c>
      <c r="K1105" s="854">
        <v>47506.5</v>
      </c>
    </row>
    <row r="1106" spans="1:11" ht="14.45" customHeight="1" x14ac:dyDescent="0.2">
      <c r="A1106" s="832" t="s">
        <v>585</v>
      </c>
      <c r="B1106" s="833" t="s">
        <v>586</v>
      </c>
      <c r="C1106" s="836" t="s">
        <v>611</v>
      </c>
      <c r="D1106" s="852" t="s">
        <v>612</v>
      </c>
      <c r="E1106" s="836" t="s">
        <v>4714</v>
      </c>
      <c r="F1106" s="852" t="s">
        <v>4715</v>
      </c>
      <c r="G1106" s="836" t="s">
        <v>4819</v>
      </c>
      <c r="H1106" s="836" t="s">
        <v>4820</v>
      </c>
      <c r="I1106" s="853">
        <v>167.14999389648438</v>
      </c>
      <c r="J1106" s="853">
        <v>24</v>
      </c>
      <c r="K1106" s="854">
        <v>4011.659912109375</v>
      </c>
    </row>
    <row r="1107" spans="1:11" ht="14.45" customHeight="1" x14ac:dyDescent="0.2">
      <c r="A1107" s="832" t="s">
        <v>585</v>
      </c>
      <c r="B1107" s="833" t="s">
        <v>586</v>
      </c>
      <c r="C1107" s="836" t="s">
        <v>611</v>
      </c>
      <c r="D1107" s="852" t="s">
        <v>612</v>
      </c>
      <c r="E1107" s="836" t="s">
        <v>4714</v>
      </c>
      <c r="F1107" s="852" t="s">
        <v>4715</v>
      </c>
      <c r="G1107" s="836" t="s">
        <v>4821</v>
      </c>
      <c r="H1107" s="836" t="s">
        <v>4822</v>
      </c>
      <c r="I1107" s="853">
        <v>164.22000122070313</v>
      </c>
      <c r="J1107" s="853">
        <v>48</v>
      </c>
      <c r="K1107" s="854">
        <v>7882.5498046875</v>
      </c>
    </row>
    <row r="1108" spans="1:11" ht="14.45" customHeight="1" x14ac:dyDescent="0.2">
      <c r="A1108" s="832" t="s">
        <v>585</v>
      </c>
      <c r="B1108" s="833" t="s">
        <v>586</v>
      </c>
      <c r="C1108" s="836" t="s">
        <v>611</v>
      </c>
      <c r="D1108" s="852" t="s">
        <v>612</v>
      </c>
      <c r="E1108" s="836" t="s">
        <v>4714</v>
      </c>
      <c r="F1108" s="852" t="s">
        <v>4715</v>
      </c>
      <c r="G1108" s="836" t="s">
        <v>4823</v>
      </c>
      <c r="H1108" s="836" t="s">
        <v>4824</v>
      </c>
      <c r="I1108" s="853">
        <v>157.3800048828125</v>
      </c>
      <c r="J1108" s="853">
        <v>60</v>
      </c>
      <c r="K1108" s="854">
        <v>9442.650146484375</v>
      </c>
    </row>
    <row r="1109" spans="1:11" ht="14.45" customHeight="1" x14ac:dyDescent="0.2">
      <c r="A1109" s="832" t="s">
        <v>585</v>
      </c>
      <c r="B1109" s="833" t="s">
        <v>586</v>
      </c>
      <c r="C1109" s="836" t="s">
        <v>611</v>
      </c>
      <c r="D1109" s="852" t="s">
        <v>612</v>
      </c>
      <c r="E1109" s="836" t="s">
        <v>4714</v>
      </c>
      <c r="F1109" s="852" t="s">
        <v>4715</v>
      </c>
      <c r="G1109" s="836" t="s">
        <v>4754</v>
      </c>
      <c r="H1109" s="836" t="s">
        <v>4825</v>
      </c>
      <c r="I1109" s="853">
        <v>134.89999389648438</v>
      </c>
      <c r="J1109" s="853">
        <v>288</v>
      </c>
      <c r="K1109" s="854">
        <v>38849.759765625</v>
      </c>
    </row>
    <row r="1110" spans="1:11" ht="14.45" customHeight="1" x14ac:dyDescent="0.2">
      <c r="A1110" s="832" t="s">
        <v>585</v>
      </c>
      <c r="B1110" s="833" t="s">
        <v>586</v>
      </c>
      <c r="C1110" s="836" t="s">
        <v>611</v>
      </c>
      <c r="D1110" s="852" t="s">
        <v>612</v>
      </c>
      <c r="E1110" s="836" t="s">
        <v>4714</v>
      </c>
      <c r="F1110" s="852" t="s">
        <v>4715</v>
      </c>
      <c r="G1110" s="836" t="s">
        <v>4756</v>
      </c>
      <c r="H1110" s="836" t="s">
        <v>4826</v>
      </c>
      <c r="I1110" s="853">
        <v>130.98666890462241</v>
      </c>
      <c r="J1110" s="853">
        <v>36</v>
      </c>
      <c r="K1110" s="854">
        <v>4715.39990234375</v>
      </c>
    </row>
    <row r="1111" spans="1:11" ht="14.45" customHeight="1" x14ac:dyDescent="0.2">
      <c r="A1111" s="832" t="s">
        <v>585</v>
      </c>
      <c r="B1111" s="833" t="s">
        <v>586</v>
      </c>
      <c r="C1111" s="836" t="s">
        <v>611</v>
      </c>
      <c r="D1111" s="852" t="s">
        <v>612</v>
      </c>
      <c r="E1111" s="836" t="s">
        <v>4714</v>
      </c>
      <c r="F1111" s="852" t="s">
        <v>4715</v>
      </c>
      <c r="G1111" s="836" t="s">
        <v>4827</v>
      </c>
      <c r="H1111" s="836" t="s">
        <v>4828</v>
      </c>
      <c r="I1111" s="853">
        <v>210.16000366210938</v>
      </c>
      <c r="J1111" s="853">
        <v>12</v>
      </c>
      <c r="K1111" s="854">
        <v>2521.949951171875</v>
      </c>
    </row>
    <row r="1112" spans="1:11" ht="14.45" customHeight="1" x14ac:dyDescent="0.2">
      <c r="A1112" s="832" t="s">
        <v>585</v>
      </c>
      <c r="B1112" s="833" t="s">
        <v>586</v>
      </c>
      <c r="C1112" s="836" t="s">
        <v>611</v>
      </c>
      <c r="D1112" s="852" t="s">
        <v>612</v>
      </c>
      <c r="E1112" s="836" t="s">
        <v>4714</v>
      </c>
      <c r="F1112" s="852" t="s">
        <v>4715</v>
      </c>
      <c r="G1112" s="836" t="s">
        <v>4829</v>
      </c>
      <c r="H1112" s="836" t="s">
        <v>4830</v>
      </c>
      <c r="I1112" s="853">
        <v>139.77999877929688</v>
      </c>
      <c r="J1112" s="853">
        <v>36</v>
      </c>
      <c r="K1112" s="854">
        <v>5032.169921875</v>
      </c>
    </row>
    <row r="1113" spans="1:11" ht="14.45" customHeight="1" x14ac:dyDescent="0.2">
      <c r="A1113" s="832" t="s">
        <v>585</v>
      </c>
      <c r="B1113" s="833" t="s">
        <v>586</v>
      </c>
      <c r="C1113" s="836" t="s">
        <v>611</v>
      </c>
      <c r="D1113" s="852" t="s">
        <v>612</v>
      </c>
      <c r="E1113" s="836" t="s">
        <v>4714</v>
      </c>
      <c r="F1113" s="852" t="s">
        <v>4715</v>
      </c>
      <c r="G1113" s="836" t="s">
        <v>4758</v>
      </c>
      <c r="H1113" s="836" t="s">
        <v>4831</v>
      </c>
      <c r="I1113" s="853">
        <v>210.16000366210938</v>
      </c>
      <c r="J1113" s="853">
        <v>96</v>
      </c>
      <c r="K1113" s="854">
        <v>20175.599609375</v>
      </c>
    </row>
    <row r="1114" spans="1:11" ht="14.45" customHeight="1" x14ac:dyDescent="0.2">
      <c r="A1114" s="832" t="s">
        <v>585</v>
      </c>
      <c r="B1114" s="833" t="s">
        <v>586</v>
      </c>
      <c r="C1114" s="836" t="s">
        <v>611</v>
      </c>
      <c r="D1114" s="852" t="s">
        <v>612</v>
      </c>
      <c r="E1114" s="836" t="s">
        <v>4714</v>
      </c>
      <c r="F1114" s="852" t="s">
        <v>4715</v>
      </c>
      <c r="G1114" s="836" t="s">
        <v>4832</v>
      </c>
      <c r="H1114" s="836" t="s">
        <v>4833</v>
      </c>
      <c r="I1114" s="853">
        <v>210.16000366210938</v>
      </c>
      <c r="J1114" s="853">
        <v>12</v>
      </c>
      <c r="K1114" s="854">
        <v>2521.949951171875</v>
      </c>
    </row>
    <row r="1115" spans="1:11" ht="14.45" customHeight="1" x14ac:dyDescent="0.2">
      <c r="A1115" s="832" t="s">
        <v>585</v>
      </c>
      <c r="B1115" s="833" t="s">
        <v>586</v>
      </c>
      <c r="C1115" s="836" t="s">
        <v>611</v>
      </c>
      <c r="D1115" s="852" t="s">
        <v>612</v>
      </c>
      <c r="E1115" s="836" t="s">
        <v>4714</v>
      </c>
      <c r="F1115" s="852" t="s">
        <v>4715</v>
      </c>
      <c r="G1115" s="836" t="s">
        <v>4762</v>
      </c>
      <c r="H1115" s="836" t="s">
        <v>4834</v>
      </c>
      <c r="I1115" s="853">
        <v>133.91999816894531</v>
      </c>
      <c r="J1115" s="853">
        <v>252</v>
      </c>
      <c r="K1115" s="854">
        <v>33747.20849609375</v>
      </c>
    </row>
    <row r="1116" spans="1:11" ht="14.45" customHeight="1" x14ac:dyDescent="0.2">
      <c r="A1116" s="832" t="s">
        <v>585</v>
      </c>
      <c r="B1116" s="833" t="s">
        <v>586</v>
      </c>
      <c r="C1116" s="836" t="s">
        <v>611</v>
      </c>
      <c r="D1116" s="852" t="s">
        <v>612</v>
      </c>
      <c r="E1116" s="836" t="s">
        <v>4714</v>
      </c>
      <c r="F1116" s="852" t="s">
        <v>4715</v>
      </c>
      <c r="G1116" s="836" t="s">
        <v>4764</v>
      </c>
      <c r="H1116" s="836" t="s">
        <v>4835</v>
      </c>
      <c r="I1116" s="853">
        <v>297.16000366210938</v>
      </c>
      <c r="J1116" s="853">
        <v>756</v>
      </c>
      <c r="K1116" s="854">
        <v>224652.955078125</v>
      </c>
    </row>
    <row r="1117" spans="1:11" ht="14.45" customHeight="1" x14ac:dyDescent="0.2">
      <c r="A1117" s="832" t="s">
        <v>585</v>
      </c>
      <c r="B1117" s="833" t="s">
        <v>586</v>
      </c>
      <c r="C1117" s="836" t="s">
        <v>611</v>
      </c>
      <c r="D1117" s="852" t="s">
        <v>612</v>
      </c>
      <c r="E1117" s="836" t="s">
        <v>4714</v>
      </c>
      <c r="F1117" s="852" t="s">
        <v>4715</v>
      </c>
      <c r="G1117" s="836" t="s">
        <v>4766</v>
      </c>
      <c r="H1117" s="836" t="s">
        <v>4836</v>
      </c>
      <c r="I1117" s="853">
        <v>639.28997802734375</v>
      </c>
      <c r="J1117" s="853">
        <v>36</v>
      </c>
      <c r="K1117" s="854">
        <v>23014.259765625</v>
      </c>
    </row>
    <row r="1118" spans="1:11" ht="14.45" customHeight="1" x14ac:dyDescent="0.2">
      <c r="A1118" s="832" t="s">
        <v>585</v>
      </c>
      <c r="B1118" s="833" t="s">
        <v>586</v>
      </c>
      <c r="C1118" s="836" t="s">
        <v>611</v>
      </c>
      <c r="D1118" s="852" t="s">
        <v>612</v>
      </c>
      <c r="E1118" s="836" t="s">
        <v>4714</v>
      </c>
      <c r="F1118" s="852" t="s">
        <v>4715</v>
      </c>
      <c r="G1118" s="836" t="s">
        <v>4837</v>
      </c>
      <c r="H1118" s="836" t="s">
        <v>4838</v>
      </c>
      <c r="I1118" s="853">
        <v>342.1300048828125</v>
      </c>
      <c r="J1118" s="853">
        <v>12</v>
      </c>
      <c r="K1118" s="854">
        <v>4105.5</v>
      </c>
    </row>
    <row r="1119" spans="1:11" ht="14.45" customHeight="1" x14ac:dyDescent="0.2">
      <c r="A1119" s="832" t="s">
        <v>585</v>
      </c>
      <c r="B1119" s="833" t="s">
        <v>586</v>
      </c>
      <c r="C1119" s="836" t="s">
        <v>611</v>
      </c>
      <c r="D1119" s="852" t="s">
        <v>612</v>
      </c>
      <c r="E1119" s="836" t="s">
        <v>4714</v>
      </c>
      <c r="F1119" s="852" t="s">
        <v>4715</v>
      </c>
      <c r="G1119" s="836" t="s">
        <v>4768</v>
      </c>
      <c r="H1119" s="836" t="s">
        <v>4839</v>
      </c>
      <c r="I1119" s="853">
        <v>241.44000244140625</v>
      </c>
      <c r="J1119" s="853">
        <v>72</v>
      </c>
      <c r="K1119" s="854">
        <v>17383.859375</v>
      </c>
    </row>
    <row r="1120" spans="1:11" ht="14.45" customHeight="1" x14ac:dyDescent="0.2">
      <c r="A1120" s="832" t="s">
        <v>585</v>
      </c>
      <c r="B1120" s="833" t="s">
        <v>586</v>
      </c>
      <c r="C1120" s="836" t="s">
        <v>611</v>
      </c>
      <c r="D1120" s="852" t="s">
        <v>612</v>
      </c>
      <c r="E1120" s="836" t="s">
        <v>4714</v>
      </c>
      <c r="F1120" s="852" t="s">
        <v>4715</v>
      </c>
      <c r="G1120" s="836" t="s">
        <v>4770</v>
      </c>
      <c r="H1120" s="836" t="s">
        <v>4840</v>
      </c>
      <c r="I1120" s="853">
        <v>250.72999572753906</v>
      </c>
      <c r="J1120" s="853">
        <v>108</v>
      </c>
      <c r="K1120" s="854">
        <v>27078.720703125</v>
      </c>
    </row>
    <row r="1121" spans="1:11" ht="14.45" customHeight="1" x14ac:dyDescent="0.2">
      <c r="A1121" s="832" t="s">
        <v>585</v>
      </c>
      <c r="B1121" s="833" t="s">
        <v>586</v>
      </c>
      <c r="C1121" s="836" t="s">
        <v>611</v>
      </c>
      <c r="D1121" s="852" t="s">
        <v>612</v>
      </c>
      <c r="E1121" s="836" t="s">
        <v>4714</v>
      </c>
      <c r="F1121" s="852" t="s">
        <v>4715</v>
      </c>
      <c r="G1121" s="836" t="s">
        <v>4772</v>
      </c>
      <c r="H1121" s="836" t="s">
        <v>4841</v>
      </c>
      <c r="I1121" s="853">
        <v>276.6300048828125</v>
      </c>
      <c r="J1121" s="853">
        <v>72</v>
      </c>
      <c r="K1121" s="854">
        <v>19917.5390625</v>
      </c>
    </row>
    <row r="1122" spans="1:11" ht="14.45" customHeight="1" x14ac:dyDescent="0.2">
      <c r="A1122" s="832" t="s">
        <v>585</v>
      </c>
      <c r="B1122" s="833" t="s">
        <v>586</v>
      </c>
      <c r="C1122" s="836" t="s">
        <v>611</v>
      </c>
      <c r="D1122" s="852" t="s">
        <v>612</v>
      </c>
      <c r="E1122" s="836" t="s">
        <v>4714</v>
      </c>
      <c r="F1122" s="852" t="s">
        <v>4715</v>
      </c>
      <c r="G1122" s="836" t="s">
        <v>4842</v>
      </c>
      <c r="H1122" s="836" t="s">
        <v>4843</v>
      </c>
      <c r="I1122" s="853">
        <v>47.740001678466797</v>
      </c>
      <c r="J1122" s="853">
        <v>36</v>
      </c>
      <c r="K1122" s="854">
        <v>1718.7900390625</v>
      </c>
    </row>
    <row r="1123" spans="1:11" ht="14.45" customHeight="1" x14ac:dyDescent="0.2">
      <c r="A1123" s="832" t="s">
        <v>585</v>
      </c>
      <c r="B1123" s="833" t="s">
        <v>586</v>
      </c>
      <c r="C1123" s="836" t="s">
        <v>611</v>
      </c>
      <c r="D1123" s="852" t="s">
        <v>612</v>
      </c>
      <c r="E1123" s="836" t="s">
        <v>4714</v>
      </c>
      <c r="F1123" s="852" t="s">
        <v>4715</v>
      </c>
      <c r="G1123" s="836" t="s">
        <v>4774</v>
      </c>
      <c r="H1123" s="836" t="s">
        <v>4844</v>
      </c>
      <c r="I1123" s="853">
        <v>854.45001220703125</v>
      </c>
      <c r="J1123" s="853">
        <v>18</v>
      </c>
      <c r="K1123" s="854">
        <v>15380.12060546875</v>
      </c>
    </row>
    <row r="1124" spans="1:11" ht="14.45" customHeight="1" x14ac:dyDescent="0.2">
      <c r="A1124" s="832" t="s">
        <v>585</v>
      </c>
      <c r="B1124" s="833" t="s">
        <v>586</v>
      </c>
      <c r="C1124" s="836" t="s">
        <v>611</v>
      </c>
      <c r="D1124" s="852" t="s">
        <v>612</v>
      </c>
      <c r="E1124" s="836" t="s">
        <v>4714</v>
      </c>
      <c r="F1124" s="852" t="s">
        <v>4715</v>
      </c>
      <c r="G1124" s="836" t="s">
        <v>4845</v>
      </c>
      <c r="H1124" s="836" t="s">
        <v>4846</v>
      </c>
      <c r="I1124" s="853">
        <v>587.719970703125</v>
      </c>
      <c r="J1124" s="853">
        <v>120</v>
      </c>
      <c r="K1124" s="854">
        <v>70526.650390625</v>
      </c>
    </row>
    <row r="1125" spans="1:11" ht="14.45" customHeight="1" x14ac:dyDescent="0.2">
      <c r="A1125" s="832" t="s">
        <v>585</v>
      </c>
      <c r="B1125" s="833" t="s">
        <v>586</v>
      </c>
      <c r="C1125" s="836" t="s">
        <v>611</v>
      </c>
      <c r="D1125" s="852" t="s">
        <v>612</v>
      </c>
      <c r="E1125" s="836" t="s">
        <v>4714</v>
      </c>
      <c r="F1125" s="852" t="s">
        <v>4715</v>
      </c>
      <c r="G1125" s="836" t="s">
        <v>4776</v>
      </c>
      <c r="H1125" s="836" t="s">
        <v>4847</v>
      </c>
      <c r="I1125" s="853">
        <v>191.50999450683594</v>
      </c>
      <c r="J1125" s="853">
        <v>432</v>
      </c>
      <c r="K1125" s="854">
        <v>82731</v>
      </c>
    </row>
    <row r="1126" spans="1:11" ht="14.45" customHeight="1" x14ac:dyDescent="0.2">
      <c r="A1126" s="832" t="s">
        <v>585</v>
      </c>
      <c r="B1126" s="833" t="s">
        <v>586</v>
      </c>
      <c r="C1126" s="836" t="s">
        <v>611</v>
      </c>
      <c r="D1126" s="852" t="s">
        <v>612</v>
      </c>
      <c r="E1126" s="836" t="s">
        <v>3696</v>
      </c>
      <c r="F1126" s="852" t="s">
        <v>3697</v>
      </c>
      <c r="G1126" s="836" t="s">
        <v>4848</v>
      </c>
      <c r="H1126" s="836" t="s">
        <v>4849</v>
      </c>
      <c r="I1126" s="853">
        <v>7.5100002288818359</v>
      </c>
      <c r="J1126" s="853">
        <v>80</v>
      </c>
      <c r="K1126" s="854">
        <v>601.12998962402344</v>
      </c>
    </row>
    <row r="1127" spans="1:11" ht="14.45" customHeight="1" x14ac:dyDescent="0.2">
      <c r="A1127" s="832" t="s">
        <v>585</v>
      </c>
      <c r="B1127" s="833" t="s">
        <v>586</v>
      </c>
      <c r="C1127" s="836" t="s">
        <v>611</v>
      </c>
      <c r="D1127" s="852" t="s">
        <v>612</v>
      </c>
      <c r="E1127" s="836" t="s">
        <v>3696</v>
      </c>
      <c r="F1127" s="852" t="s">
        <v>3697</v>
      </c>
      <c r="G1127" s="836" t="s">
        <v>4850</v>
      </c>
      <c r="H1127" s="836" t="s">
        <v>4851</v>
      </c>
      <c r="I1127" s="853">
        <v>12.609999656677246</v>
      </c>
      <c r="J1127" s="853">
        <v>50</v>
      </c>
      <c r="K1127" s="854">
        <v>630.40997314453125</v>
      </c>
    </row>
    <row r="1128" spans="1:11" ht="14.45" customHeight="1" x14ac:dyDescent="0.2">
      <c r="A1128" s="832" t="s">
        <v>585</v>
      </c>
      <c r="B1128" s="833" t="s">
        <v>586</v>
      </c>
      <c r="C1128" s="836" t="s">
        <v>611</v>
      </c>
      <c r="D1128" s="852" t="s">
        <v>612</v>
      </c>
      <c r="E1128" s="836" t="s">
        <v>3696</v>
      </c>
      <c r="F1128" s="852" t="s">
        <v>3697</v>
      </c>
      <c r="G1128" s="836" t="s">
        <v>4852</v>
      </c>
      <c r="H1128" s="836" t="s">
        <v>4853</v>
      </c>
      <c r="I1128" s="853">
        <v>12.609999656677246</v>
      </c>
      <c r="J1128" s="853">
        <v>50</v>
      </c>
      <c r="K1128" s="854">
        <v>630.40997314453125</v>
      </c>
    </row>
    <row r="1129" spans="1:11" ht="14.45" customHeight="1" x14ac:dyDescent="0.2">
      <c r="A1129" s="832" t="s">
        <v>585</v>
      </c>
      <c r="B1129" s="833" t="s">
        <v>586</v>
      </c>
      <c r="C1129" s="836" t="s">
        <v>611</v>
      </c>
      <c r="D1129" s="852" t="s">
        <v>612</v>
      </c>
      <c r="E1129" s="836" t="s">
        <v>3696</v>
      </c>
      <c r="F1129" s="852" t="s">
        <v>3697</v>
      </c>
      <c r="G1129" s="836" t="s">
        <v>3702</v>
      </c>
      <c r="H1129" s="836" t="s">
        <v>3703</v>
      </c>
      <c r="I1129" s="853">
        <v>0.54666668176651001</v>
      </c>
      <c r="J1129" s="853">
        <v>2300</v>
      </c>
      <c r="K1129" s="854">
        <v>1255</v>
      </c>
    </row>
    <row r="1130" spans="1:11" ht="14.45" customHeight="1" x14ac:dyDescent="0.2">
      <c r="A1130" s="832" t="s">
        <v>585</v>
      </c>
      <c r="B1130" s="833" t="s">
        <v>586</v>
      </c>
      <c r="C1130" s="836" t="s">
        <v>611</v>
      </c>
      <c r="D1130" s="852" t="s">
        <v>612</v>
      </c>
      <c r="E1130" s="836" t="s">
        <v>3696</v>
      </c>
      <c r="F1130" s="852" t="s">
        <v>3697</v>
      </c>
      <c r="G1130" s="836" t="s">
        <v>3700</v>
      </c>
      <c r="H1130" s="836" t="s">
        <v>3705</v>
      </c>
      <c r="I1130" s="853">
        <v>0.30500000715255737</v>
      </c>
      <c r="J1130" s="853">
        <v>200</v>
      </c>
      <c r="K1130" s="854">
        <v>61</v>
      </c>
    </row>
    <row r="1131" spans="1:11" ht="14.45" customHeight="1" x14ac:dyDescent="0.2">
      <c r="A1131" s="832" t="s">
        <v>585</v>
      </c>
      <c r="B1131" s="833" t="s">
        <v>586</v>
      </c>
      <c r="C1131" s="836" t="s">
        <v>611</v>
      </c>
      <c r="D1131" s="852" t="s">
        <v>612</v>
      </c>
      <c r="E1131" s="836" t="s">
        <v>3696</v>
      </c>
      <c r="F1131" s="852" t="s">
        <v>3697</v>
      </c>
      <c r="G1131" s="836" t="s">
        <v>3708</v>
      </c>
      <c r="H1131" s="836" t="s">
        <v>3709</v>
      </c>
      <c r="I1131" s="853">
        <v>0.31000000238418579</v>
      </c>
      <c r="J1131" s="853">
        <v>100</v>
      </c>
      <c r="K1131" s="854">
        <v>31</v>
      </c>
    </row>
    <row r="1132" spans="1:11" ht="14.45" customHeight="1" x14ac:dyDescent="0.2">
      <c r="A1132" s="832" t="s">
        <v>585</v>
      </c>
      <c r="B1132" s="833" t="s">
        <v>586</v>
      </c>
      <c r="C1132" s="836" t="s">
        <v>611</v>
      </c>
      <c r="D1132" s="852" t="s">
        <v>612</v>
      </c>
      <c r="E1132" s="836" t="s">
        <v>3696</v>
      </c>
      <c r="F1132" s="852" t="s">
        <v>3697</v>
      </c>
      <c r="G1132" s="836" t="s">
        <v>3702</v>
      </c>
      <c r="H1132" s="836" t="s">
        <v>3712</v>
      </c>
      <c r="I1132" s="853">
        <v>0.54181820154190063</v>
      </c>
      <c r="J1132" s="853">
        <v>7100</v>
      </c>
      <c r="K1132" s="854">
        <v>3853</v>
      </c>
    </row>
    <row r="1133" spans="1:11" ht="14.45" customHeight="1" x14ac:dyDescent="0.2">
      <c r="A1133" s="832" t="s">
        <v>585</v>
      </c>
      <c r="B1133" s="833" t="s">
        <v>586</v>
      </c>
      <c r="C1133" s="836" t="s">
        <v>611</v>
      </c>
      <c r="D1133" s="852" t="s">
        <v>612</v>
      </c>
      <c r="E1133" s="836" t="s">
        <v>3696</v>
      </c>
      <c r="F1133" s="852" t="s">
        <v>3697</v>
      </c>
      <c r="G1133" s="836" t="s">
        <v>4854</v>
      </c>
      <c r="H1133" s="836" t="s">
        <v>4855</v>
      </c>
      <c r="I1133" s="853">
        <v>0.97000002861022949</v>
      </c>
      <c r="J1133" s="853">
        <v>100</v>
      </c>
      <c r="K1133" s="854">
        <v>97</v>
      </c>
    </row>
    <row r="1134" spans="1:11" ht="14.45" customHeight="1" x14ac:dyDescent="0.2">
      <c r="A1134" s="832" t="s">
        <v>585</v>
      </c>
      <c r="B1134" s="833" t="s">
        <v>586</v>
      </c>
      <c r="C1134" s="836" t="s">
        <v>611</v>
      </c>
      <c r="D1134" s="852" t="s">
        <v>612</v>
      </c>
      <c r="E1134" s="836" t="s">
        <v>3696</v>
      </c>
      <c r="F1134" s="852" t="s">
        <v>3697</v>
      </c>
      <c r="G1134" s="836" t="s">
        <v>4854</v>
      </c>
      <c r="H1134" s="836" t="s">
        <v>4856</v>
      </c>
      <c r="I1134" s="853">
        <v>0.96666667858759558</v>
      </c>
      <c r="J1134" s="853">
        <v>300</v>
      </c>
      <c r="K1134" s="854">
        <v>290</v>
      </c>
    </row>
    <row r="1135" spans="1:11" ht="14.45" customHeight="1" x14ac:dyDescent="0.2">
      <c r="A1135" s="832" t="s">
        <v>585</v>
      </c>
      <c r="B1135" s="833" t="s">
        <v>586</v>
      </c>
      <c r="C1135" s="836" t="s">
        <v>611</v>
      </c>
      <c r="D1135" s="852" t="s">
        <v>612</v>
      </c>
      <c r="E1135" s="836" t="s">
        <v>3696</v>
      </c>
      <c r="F1135" s="852" t="s">
        <v>3697</v>
      </c>
      <c r="G1135" s="836" t="s">
        <v>4857</v>
      </c>
      <c r="H1135" s="836" t="s">
        <v>4858</v>
      </c>
      <c r="I1135" s="853">
        <v>180</v>
      </c>
      <c r="J1135" s="853">
        <v>25</v>
      </c>
      <c r="K1135" s="854">
        <v>4499.990234375</v>
      </c>
    </row>
    <row r="1136" spans="1:11" ht="14.45" customHeight="1" x14ac:dyDescent="0.2">
      <c r="A1136" s="832" t="s">
        <v>585</v>
      </c>
      <c r="B1136" s="833" t="s">
        <v>586</v>
      </c>
      <c r="C1136" s="836" t="s">
        <v>611</v>
      </c>
      <c r="D1136" s="852" t="s">
        <v>612</v>
      </c>
      <c r="E1136" s="836" t="s">
        <v>3718</v>
      </c>
      <c r="F1136" s="852" t="s">
        <v>3719</v>
      </c>
      <c r="G1136" s="836" t="s">
        <v>4859</v>
      </c>
      <c r="H1136" s="836" t="s">
        <v>4860</v>
      </c>
      <c r="I1136" s="853">
        <v>16.940000534057617</v>
      </c>
      <c r="J1136" s="853">
        <v>50</v>
      </c>
      <c r="K1136" s="854">
        <v>847</v>
      </c>
    </row>
    <row r="1137" spans="1:11" ht="14.45" customHeight="1" x14ac:dyDescent="0.2">
      <c r="A1137" s="832" t="s">
        <v>585</v>
      </c>
      <c r="B1137" s="833" t="s">
        <v>586</v>
      </c>
      <c r="C1137" s="836" t="s">
        <v>611</v>
      </c>
      <c r="D1137" s="852" t="s">
        <v>612</v>
      </c>
      <c r="E1137" s="836" t="s">
        <v>3718</v>
      </c>
      <c r="F1137" s="852" t="s">
        <v>3719</v>
      </c>
      <c r="G1137" s="836" t="s">
        <v>4861</v>
      </c>
      <c r="H1137" s="836" t="s">
        <v>4862</v>
      </c>
      <c r="I1137" s="853">
        <v>16.940000534057617</v>
      </c>
      <c r="J1137" s="853">
        <v>50</v>
      </c>
      <c r="K1137" s="854">
        <v>847</v>
      </c>
    </row>
    <row r="1138" spans="1:11" ht="14.45" customHeight="1" x14ac:dyDescent="0.2">
      <c r="A1138" s="832" t="s">
        <v>585</v>
      </c>
      <c r="B1138" s="833" t="s">
        <v>586</v>
      </c>
      <c r="C1138" s="836" t="s">
        <v>611</v>
      </c>
      <c r="D1138" s="852" t="s">
        <v>612</v>
      </c>
      <c r="E1138" s="836" t="s">
        <v>3718</v>
      </c>
      <c r="F1138" s="852" t="s">
        <v>3719</v>
      </c>
      <c r="G1138" s="836" t="s">
        <v>4863</v>
      </c>
      <c r="H1138" s="836" t="s">
        <v>4864</v>
      </c>
      <c r="I1138" s="853">
        <v>16.940000534057617</v>
      </c>
      <c r="J1138" s="853">
        <v>50</v>
      </c>
      <c r="K1138" s="854">
        <v>847</v>
      </c>
    </row>
    <row r="1139" spans="1:11" ht="14.45" customHeight="1" x14ac:dyDescent="0.2">
      <c r="A1139" s="832" t="s">
        <v>585</v>
      </c>
      <c r="B1139" s="833" t="s">
        <v>586</v>
      </c>
      <c r="C1139" s="836" t="s">
        <v>611</v>
      </c>
      <c r="D1139" s="852" t="s">
        <v>612</v>
      </c>
      <c r="E1139" s="836" t="s">
        <v>3718</v>
      </c>
      <c r="F1139" s="852" t="s">
        <v>3719</v>
      </c>
      <c r="G1139" s="836" t="s">
        <v>4865</v>
      </c>
      <c r="H1139" s="836" t="s">
        <v>4866</v>
      </c>
      <c r="I1139" s="853">
        <v>16.940000534057617</v>
      </c>
      <c r="J1139" s="853">
        <v>200</v>
      </c>
      <c r="K1139" s="854">
        <v>3388</v>
      </c>
    </row>
    <row r="1140" spans="1:11" ht="14.45" customHeight="1" x14ac:dyDescent="0.2">
      <c r="A1140" s="832" t="s">
        <v>585</v>
      </c>
      <c r="B1140" s="833" t="s">
        <v>586</v>
      </c>
      <c r="C1140" s="836" t="s">
        <v>611</v>
      </c>
      <c r="D1140" s="852" t="s">
        <v>612</v>
      </c>
      <c r="E1140" s="836" t="s">
        <v>3718</v>
      </c>
      <c r="F1140" s="852" t="s">
        <v>3719</v>
      </c>
      <c r="G1140" s="836" t="s">
        <v>4867</v>
      </c>
      <c r="H1140" s="836" t="s">
        <v>4868</v>
      </c>
      <c r="I1140" s="853">
        <v>16.940000534057617</v>
      </c>
      <c r="J1140" s="853">
        <v>200</v>
      </c>
      <c r="K1140" s="854">
        <v>3388</v>
      </c>
    </row>
    <row r="1141" spans="1:11" ht="14.45" customHeight="1" x14ac:dyDescent="0.2">
      <c r="A1141" s="832" t="s">
        <v>585</v>
      </c>
      <c r="B1141" s="833" t="s">
        <v>586</v>
      </c>
      <c r="C1141" s="836" t="s">
        <v>611</v>
      </c>
      <c r="D1141" s="852" t="s">
        <v>612</v>
      </c>
      <c r="E1141" s="836" t="s">
        <v>3718</v>
      </c>
      <c r="F1141" s="852" t="s">
        <v>3719</v>
      </c>
      <c r="G1141" s="836" t="s">
        <v>4869</v>
      </c>
      <c r="H1141" s="836" t="s">
        <v>4870</v>
      </c>
      <c r="I1141" s="853">
        <v>15.729999542236328</v>
      </c>
      <c r="J1141" s="853">
        <v>50</v>
      </c>
      <c r="K1141" s="854">
        <v>786.5</v>
      </c>
    </row>
    <row r="1142" spans="1:11" ht="14.45" customHeight="1" x14ac:dyDescent="0.2">
      <c r="A1142" s="832" t="s">
        <v>585</v>
      </c>
      <c r="B1142" s="833" t="s">
        <v>586</v>
      </c>
      <c r="C1142" s="836" t="s">
        <v>611</v>
      </c>
      <c r="D1142" s="852" t="s">
        <v>612</v>
      </c>
      <c r="E1142" s="836" t="s">
        <v>3718</v>
      </c>
      <c r="F1142" s="852" t="s">
        <v>3719</v>
      </c>
      <c r="G1142" s="836" t="s">
        <v>4871</v>
      </c>
      <c r="H1142" s="836" t="s">
        <v>4872</v>
      </c>
      <c r="I1142" s="853">
        <v>15.729999542236328</v>
      </c>
      <c r="J1142" s="853">
        <v>100</v>
      </c>
      <c r="K1142" s="854">
        <v>1573</v>
      </c>
    </row>
    <row r="1143" spans="1:11" ht="14.45" customHeight="1" x14ac:dyDescent="0.2">
      <c r="A1143" s="832" t="s">
        <v>585</v>
      </c>
      <c r="B1143" s="833" t="s">
        <v>586</v>
      </c>
      <c r="C1143" s="836" t="s">
        <v>611</v>
      </c>
      <c r="D1143" s="852" t="s">
        <v>612</v>
      </c>
      <c r="E1143" s="836" t="s">
        <v>3718</v>
      </c>
      <c r="F1143" s="852" t="s">
        <v>3719</v>
      </c>
      <c r="G1143" s="836" t="s">
        <v>4873</v>
      </c>
      <c r="H1143" s="836" t="s">
        <v>4874</v>
      </c>
      <c r="I1143" s="853">
        <v>15.729999542236328</v>
      </c>
      <c r="J1143" s="853">
        <v>100</v>
      </c>
      <c r="K1143" s="854">
        <v>1573</v>
      </c>
    </row>
    <row r="1144" spans="1:11" ht="14.45" customHeight="1" x14ac:dyDescent="0.2">
      <c r="A1144" s="832" t="s">
        <v>585</v>
      </c>
      <c r="B1144" s="833" t="s">
        <v>586</v>
      </c>
      <c r="C1144" s="836" t="s">
        <v>611</v>
      </c>
      <c r="D1144" s="852" t="s">
        <v>612</v>
      </c>
      <c r="E1144" s="836" t="s">
        <v>3718</v>
      </c>
      <c r="F1144" s="852" t="s">
        <v>3719</v>
      </c>
      <c r="G1144" s="836" t="s">
        <v>4143</v>
      </c>
      <c r="H1144" s="836" t="s">
        <v>4875</v>
      </c>
      <c r="I1144" s="853">
        <v>15.729999542236328</v>
      </c>
      <c r="J1144" s="853">
        <v>100</v>
      </c>
      <c r="K1144" s="854">
        <v>1573</v>
      </c>
    </row>
    <row r="1145" spans="1:11" ht="14.45" customHeight="1" x14ac:dyDescent="0.2">
      <c r="A1145" s="832" t="s">
        <v>585</v>
      </c>
      <c r="B1145" s="833" t="s">
        <v>586</v>
      </c>
      <c r="C1145" s="836" t="s">
        <v>611</v>
      </c>
      <c r="D1145" s="852" t="s">
        <v>612</v>
      </c>
      <c r="E1145" s="836" t="s">
        <v>3718</v>
      </c>
      <c r="F1145" s="852" t="s">
        <v>3719</v>
      </c>
      <c r="G1145" s="836" t="s">
        <v>4876</v>
      </c>
      <c r="H1145" s="836" t="s">
        <v>4877</v>
      </c>
      <c r="I1145" s="853">
        <v>15.729999542236328</v>
      </c>
      <c r="J1145" s="853">
        <v>50</v>
      </c>
      <c r="K1145" s="854">
        <v>786.5</v>
      </c>
    </row>
    <row r="1146" spans="1:11" ht="14.45" customHeight="1" x14ac:dyDescent="0.2">
      <c r="A1146" s="832" t="s">
        <v>585</v>
      </c>
      <c r="B1146" s="833" t="s">
        <v>586</v>
      </c>
      <c r="C1146" s="836" t="s">
        <v>611</v>
      </c>
      <c r="D1146" s="852" t="s">
        <v>612</v>
      </c>
      <c r="E1146" s="836" t="s">
        <v>3718</v>
      </c>
      <c r="F1146" s="852" t="s">
        <v>3719</v>
      </c>
      <c r="G1146" s="836" t="s">
        <v>4139</v>
      </c>
      <c r="H1146" s="836" t="s">
        <v>4140</v>
      </c>
      <c r="I1146" s="853">
        <v>15.729999542236328</v>
      </c>
      <c r="J1146" s="853">
        <v>150</v>
      </c>
      <c r="K1146" s="854">
        <v>2359.5</v>
      </c>
    </row>
    <row r="1147" spans="1:11" ht="14.45" customHeight="1" x14ac:dyDescent="0.2">
      <c r="A1147" s="832" t="s">
        <v>585</v>
      </c>
      <c r="B1147" s="833" t="s">
        <v>586</v>
      </c>
      <c r="C1147" s="836" t="s">
        <v>611</v>
      </c>
      <c r="D1147" s="852" t="s">
        <v>612</v>
      </c>
      <c r="E1147" s="836" t="s">
        <v>3718</v>
      </c>
      <c r="F1147" s="852" t="s">
        <v>3719</v>
      </c>
      <c r="G1147" s="836" t="s">
        <v>4859</v>
      </c>
      <c r="H1147" s="836" t="s">
        <v>4878</v>
      </c>
      <c r="I1147" s="853">
        <v>16.940000534057617</v>
      </c>
      <c r="J1147" s="853">
        <v>50</v>
      </c>
      <c r="K1147" s="854">
        <v>847</v>
      </c>
    </row>
    <row r="1148" spans="1:11" ht="14.45" customHeight="1" x14ac:dyDescent="0.2">
      <c r="A1148" s="832" t="s">
        <v>585</v>
      </c>
      <c r="B1148" s="833" t="s">
        <v>586</v>
      </c>
      <c r="C1148" s="836" t="s">
        <v>611</v>
      </c>
      <c r="D1148" s="852" t="s">
        <v>612</v>
      </c>
      <c r="E1148" s="836" t="s">
        <v>3718</v>
      </c>
      <c r="F1148" s="852" t="s">
        <v>3719</v>
      </c>
      <c r="G1148" s="836" t="s">
        <v>4861</v>
      </c>
      <c r="H1148" s="836" t="s">
        <v>4879</v>
      </c>
      <c r="I1148" s="853">
        <v>16.940000534057617</v>
      </c>
      <c r="J1148" s="853">
        <v>100</v>
      </c>
      <c r="K1148" s="854">
        <v>1694</v>
      </c>
    </row>
    <row r="1149" spans="1:11" ht="14.45" customHeight="1" x14ac:dyDescent="0.2">
      <c r="A1149" s="832" t="s">
        <v>585</v>
      </c>
      <c r="B1149" s="833" t="s">
        <v>586</v>
      </c>
      <c r="C1149" s="836" t="s">
        <v>611</v>
      </c>
      <c r="D1149" s="852" t="s">
        <v>612</v>
      </c>
      <c r="E1149" s="836" t="s">
        <v>3718</v>
      </c>
      <c r="F1149" s="852" t="s">
        <v>3719</v>
      </c>
      <c r="G1149" s="836" t="s">
        <v>4863</v>
      </c>
      <c r="H1149" s="836" t="s">
        <v>4880</v>
      </c>
      <c r="I1149" s="853">
        <v>16.940000534057617</v>
      </c>
      <c r="J1149" s="853">
        <v>200</v>
      </c>
      <c r="K1149" s="854">
        <v>3388</v>
      </c>
    </row>
    <row r="1150" spans="1:11" ht="14.45" customHeight="1" x14ac:dyDescent="0.2">
      <c r="A1150" s="832" t="s">
        <v>585</v>
      </c>
      <c r="B1150" s="833" t="s">
        <v>586</v>
      </c>
      <c r="C1150" s="836" t="s">
        <v>611</v>
      </c>
      <c r="D1150" s="852" t="s">
        <v>612</v>
      </c>
      <c r="E1150" s="836" t="s">
        <v>3718</v>
      </c>
      <c r="F1150" s="852" t="s">
        <v>3719</v>
      </c>
      <c r="G1150" s="836" t="s">
        <v>4865</v>
      </c>
      <c r="H1150" s="836" t="s">
        <v>4881</v>
      </c>
      <c r="I1150" s="853">
        <v>16.940000534057617</v>
      </c>
      <c r="J1150" s="853">
        <v>600</v>
      </c>
      <c r="K1150" s="854">
        <v>10164</v>
      </c>
    </row>
    <row r="1151" spans="1:11" ht="14.45" customHeight="1" x14ac:dyDescent="0.2">
      <c r="A1151" s="832" t="s">
        <v>585</v>
      </c>
      <c r="B1151" s="833" t="s">
        <v>586</v>
      </c>
      <c r="C1151" s="836" t="s">
        <v>611</v>
      </c>
      <c r="D1151" s="852" t="s">
        <v>612</v>
      </c>
      <c r="E1151" s="836" t="s">
        <v>3718</v>
      </c>
      <c r="F1151" s="852" t="s">
        <v>3719</v>
      </c>
      <c r="G1151" s="836" t="s">
        <v>4867</v>
      </c>
      <c r="H1151" s="836" t="s">
        <v>4882</v>
      </c>
      <c r="I1151" s="853">
        <v>16.940000534057617</v>
      </c>
      <c r="J1151" s="853">
        <v>100</v>
      </c>
      <c r="K1151" s="854">
        <v>1694</v>
      </c>
    </row>
    <row r="1152" spans="1:11" ht="14.45" customHeight="1" x14ac:dyDescent="0.2">
      <c r="A1152" s="832" t="s">
        <v>585</v>
      </c>
      <c r="B1152" s="833" t="s">
        <v>586</v>
      </c>
      <c r="C1152" s="836" t="s">
        <v>611</v>
      </c>
      <c r="D1152" s="852" t="s">
        <v>612</v>
      </c>
      <c r="E1152" s="836" t="s">
        <v>3718</v>
      </c>
      <c r="F1152" s="852" t="s">
        <v>3719</v>
      </c>
      <c r="G1152" s="836" t="s">
        <v>4869</v>
      </c>
      <c r="H1152" s="836" t="s">
        <v>4883</v>
      </c>
      <c r="I1152" s="853">
        <v>15.729999542236328</v>
      </c>
      <c r="J1152" s="853">
        <v>200</v>
      </c>
      <c r="K1152" s="854">
        <v>3146</v>
      </c>
    </row>
    <row r="1153" spans="1:11" ht="14.45" customHeight="1" x14ac:dyDescent="0.2">
      <c r="A1153" s="832" t="s">
        <v>585</v>
      </c>
      <c r="B1153" s="833" t="s">
        <v>586</v>
      </c>
      <c r="C1153" s="836" t="s">
        <v>611</v>
      </c>
      <c r="D1153" s="852" t="s">
        <v>612</v>
      </c>
      <c r="E1153" s="836" t="s">
        <v>3718</v>
      </c>
      <c r="F1153" s="852" t="s">
        <v>3719</v>
      </c>
      <c r="G1153" s="836" t="s">
        <v>4871</v>
      </c>
      <c r="H1153" s="836" t="s">
        <v>4884</v>
      </c>
      <c r="I1153" s="853">
        <v>15.729999542236328</v>
      </c>
      <c r="J1153" s="853">
        <v>350</v>
      </c>
      <c r="K1153" s="854">
        <v>5505.5</v>
      </c>
    </row>
    <row r="1154" spans="1:11" ht="14.45" customHeight="1" x14ac:dyDescent="0.2">
      <c r="A1154" s="832" t="s">
        <v>585</v>
      </c>
      <c r="B1154" s="833" t="s">
        <v>586</v>
      </c>
      <c r="C1154" s="836" t="s">
        <v>611</v>
      </c>
      <c r="D1154" s="852" t="s">
        <v>612</v>
      </c>
      <c r="E1154" s="836" t="s">
        <v>3718</v>
      </c>
      <c r="F1154" s="852" t="s">
        <v>3719</v>
      </c>
      <c r="G1154" s="836" t="s">
        <v>4873</v>
      </c>
      <c r="H1154" s="836" t="s">
        <v>4885</v>
      </c>
      <c r="I1154" s="853">
        <v>15.729999542236328</v>
      </c>
      <c r="J1154" s="853">
        <v>400</v>
      </c>
      <c r="K1154" s="854">
        <v>6292.0000152587891</v>
      </c>
    </row>
    <row r="1155" spans="1:11" ht="14.45" customHeight="1" x14ac:dyDescent="0.2">
      <c r="A1155" s="832" t="s">
        <v>585</v>
      </c>
      <c r="B1155" s="833" t="s">
        <v>586</v>
      </c>
      <c r="C1155" s="836" t="s">
        <v>611</v>
      </c>
      <c r="D1155" s="852" t="s">
        <v>612</v>
      </c>
      <c r="E1155" s="836" t="s">
        <v>3718</v>
      </c>
      <c r="F1155" s="852" t="s">
        <v>3719</v>
      </c>
      <c r="G1155" s="836" t="s">
        <v>4143</v>
      </c>
      <c r="H1155" s="836" t="s">
        <v>4144</v>
      </c>
      <c r="I1155" s="853">
        <v>15.729999542236328</v>
      </c>
      <c r="J1155" s="853">
        <v>550</v>
      </c>
      <c r="K1155" s="854">
        <v>8651.5</v>
      </c>
    </row>
    <row r="1156" spans="1:11" ht="14.45" customHeight="1" x14ac:dyDescent="0.2">
      <c r="A1156" s="832" t="s">
        <v>585</v>
      </c>
      <c r="B1156" s="833" t="s">
        <v>586</v>
      </c>
      <c r="C1156" s="836" t="s">
        <v>611</v>
      </c>
      <c r="D1156" s="852" t="s">
        <v>612</v>
      </c>
      <c r="E1156" s="836" t="s">
        <v>3718</v>
      </c>
      <c r="F1156" s="852" t="s">
        <v>3719</v>
      </c>
      <c r="G1156" s="836" t="s">
        <v>4876</v>
      </c>
      <c r="H1156" s="836" t="s">
        <v>4886</v>
      </c>
      <c r="I1156" s="853">
        <v>15.590000152587891</v>
      </c>
      <c r="J1156" s="853">
        <v>50</v>
      </c>
      <c r="K1156" s="854">
        <v>779.5</v>
      </c>
    </row>
    <row r="1157" spans="1:11" ht="14.45" customHeight="1" x14ac:dyDescent="0.2">
      <c r="A1157" s="832" t="s">
        <v>585</v>
      </c>
      <c r="B1157" s="833" t="s">
        <v>586</v>
      </c>
      <c r="C1157" s="836" t="s">
        <v>611</v>
      </c>
      <c r="D1157" s="852" t="s">
        <v>612</v>
      </c>
      <c r="E1157" s="836" t="s">
        <v>3718</v>
      </c>
      <c r="F1157" s="852" t="s">
        <v>3719</v>
      </c>
      <c r="G1157" s="836" t="s">
        <v>4139</v>
      </c>
      <c r="H1157" s="836" t="s">
        <v>4887</v>
      </c>
      <c r="I1157" s="853">
        <v>15.729999542236328</v>
      </c>
      <c r="J1157" s="853">
        <v>300</v>
      </c>
      <c r="K1157" s="854">
        <v>4719</v>
      </c>
    </row>
    <row r="1158" spans="1:11" ht="14.45" customHeight="1" x14ac:dyDescent="0.2">
      <c r="A1158" s="832" t="s">
        <v>585</v>
      </c>
      <c r="B1158" s="833" t="s">
        <v>586</v>
      </c>
      <c r="C1158" s="836" t="s">
        <v>611</v>
      </c>
      <c r="D1158" s="852" t="s">
        <v>612</v>
      </c>
      <c r="E1158" s="836" t="s">
        <v>3718</v>
      </c>
      <c r="F1158" s="852" t="s">
        <v>3719</v>
      </c>
      <c r="G1158" s="836" t="s">
        <v>3724</v>
      </c>
      <c r="H1158" s="836" t="s">
        <v>3725</v>
      </c>
      <c r="I1158" s="853">
        <v>0.62999999523162842</v>
      </c>
      <c r="J1158" s="853">
        <v>1000</v>
      </c>
      <c r="K1158" s="854">
        <v>630</v>
      </c>
    </row>
    <row r="1159" spans="1:11" ht="14.45" customHeight="1" x14ac:dyDescent="0.2">
      <c r="A1159" s="832" t="s">
        <v>585</v>
      </c>
      <c r="B1159" s="833" t="s">
        <v>586</v>
      </c>
      <c r="C1159" s="836" t="s">
        <v>611</v>
      </c>
      <c r="D1159" s="852" t="s">
        <v>612</v>
      </c>
      <c r="E1159" s="836" t="s">
        <v>3718</v>
      </c>
      <c r="F1159" s="852" t="s">
        <v>3719</v>
      </c>
      <c r="G1159" s="836" t="s">
        <v>3726</v>
      </c>
      <c r="H1159" s="836" t="s">
        <v>3727</v>
      </c>
      <c r="I1159" s="853">
        <v>0.62999999523162842</v>
      </c>
      <c r="J1159" s="853">
        <v>3000</v>
      </c>
      <c r="K1159" s="854">
        <v>1890</v>
      </c>
    </row>
    <row r="1160" spans="1:11" ht="14.45" customHeight="1" x14ac:dyDescent="0.2">
      <c r="A1160" s="832" t="s">
        <v>585</v>
      </c>
      <c r="B1160" s="833" t="s">
        <v>586</v>
      </c>
      <c r="C1160" s="836" t="s">
        <v>611</v>
      </c>
      <c r="D1160" s="852" t="s">
        <v>612</v>
      </c>
      <c r="E1160" s="836" t="s">
        <v>3718</v>
      </c>
      <c r="F1160" s="852" t="s">
        <v>3719</v>
      </c>
      <c r="G1160" s="836" t="s">
        <v>3730</v>
      </c>
      <c r="H1160" s="836" t="s">
        <v>3781</v>
      </c>
      <c r="I1160" s="853">
        <v>0.625</v>
      </c>
      <c r="J1160" s="853">
        <v>600</v>
      </c>
      <c r="K1160" s="854">
        <v>374</v>
      </c>
    </row>
    <row r="1161" spans="1:11" ht="14.45" customHeight="1" x14ac:dyDescent="0.2">
      <c r="A1161" s="832" t="s">
        <v>585</v>
      </c>
      <c r="B1161" s="833" t="s">
        <v>586</v>
      </c>
      <c r="C1161" s="836" t="s">
        <v>611</v>
      </c>
      <c r="D1161" s="852" t="s">
        <v>612</v>
      </c>
      <c r="E1161" s="836" t="s">
        <v>3718</v>
      </c>
      <c r="F1161" s="852" t="s">
        <v>3719</v>
      </c>
      <c r="G1161" s="836" t="s">
        <v>4147</v>
      </c>
      <c r="H1161" s="836" t="s">
        <v>4148</v>
      </c>
      <c r="I1161" s="853">
        <v>0.62999999523162842</v>
      </c>
      <c r="J1161" s="853">
        <v>170</v>
      </c>
      <c r="K1161" s="854">
        <v>107.09999847412109</v>
      </c>
    </row>
    <row r="1162" spans="1:11" ht="14.45" customHeight="1" x14ac:dyDescent="0.2">
      <c r="A1162" s="832" t="s">
        <v>585</v>
      </c>
      <c r="B1162" s="833" t="s">
        <v>586</v>
      </c>
      <c r="C1162" s="836" t="s">
        <v>611</v>
      </c>
      <c r="D1162" s="852" t="s">
        <v>612</v>
      </c>
      <c r="E1162" s="836" t="s">
        <v>3718</v>
      </c>
      <c r="F1162" s="852" t="s">
        <v>3719</v>
      </c>
      <c r="G1162" s="836" t="s">
        <v>3724</v>
      </c>
      <c r="H1162" s="836" t="s">
        <v>3728</v>
      </c>
      <c r="I1162" s="853">
        <v>0.62666666507720947</v>
      </c>
      <c r="J1162" s="853">
        <v>3600</v>
      </c>
      <c r="K1162" s="854">
        <v>2256</v>
      </c>
    </row>
    <row r="1163" spans="1:11" ht="14.45" customHeight="1" x14ac:dyDescent="0.2">
      <c r="A1163" s="832" t="s">
        <v>585</v>
      </c>
      <c r="B1163" s="833" t="s">
        <v>586</v>
      </c>
      <c r="C1163" s="836" t="s">
        <v>611</v>
      </c>
      <c r="D1163" s="852" t="s">
        <v>612</v>
      </c>
      <c r="E1163" s="836" t="s">
        <v>3718</v>
      </c>
      <c r="F1163" s="852" t="s">
        <v>3719</v>
      </c>
      <c r="G1163" s="836" t="s">
        <v>3726</v>
      </c>
      <c r="H1163" s="836" t="s">
        <v>3729</v>
      </c>
      <c r="I1163" s="853">
        <v>0.62999999523162842</v>
      </c>
      <c r="J1163" s="853">
        <v>7000</v>
      </c>
      <c r="K1163" s="854">
        <v>4410</v>
      </c>
    </row>
    <row r="1164" spans="1:11" ht="14.45" customHeight="1" x14ac:dyDescent="0.2">
      <c r="A1164" s="832" t="s">
        <v>585</v>
      </c>
      <c r="B1164" s="833" t="s">
        <v>586</v>
      </c>
      <c r="C1164" s="836" t="s">
        <v>611</v>
      </c>
      <c r="D1164" s="852" t="s">
        <v>612</v>
      </c>
      <c r="E1164" s="836" t="s">
        <v>3718</v>
      </c>
      <c r="F1164" s="852" t="s">
        <v>3719</v>
      </c>
      <c r="G1164" s="836" t="s">
        <v>3730</v>
      </c>
      <c r="H1164" s="836" t="s">
        <v>3731</v>
      </c>
      <c r="I1164" s="853">
        <v>0.62833333015441895</v>
      </c>
      <c r="J1164" s="853">
        <v>2400</v>
      </c>
      <c r="K1164" s="854">
        <v>1508</v>
      </c>
    </row>
    <row r="1165" spans="1:11" ht="14.45" customHeight="1" x14ac:dyDescent="0.2">
      <c r="A1165" s="832" t="s">
        <v>585</v>
      </c>
      <c r="B1165" s="833" t="s">
        <v>586</v>
      </c>
      <c r="C1165" s="836" t="s">
        <v>611</v>
      </c>
      <c r="D1165" s="852" t="s">
        <v>612</v>
      </c>
      <c r="E1165" s="836" t="s">
        <v>3718</v>
      </c>
      <c r="F1165" s="852" t="s">
        <v>3719</v>
      </c>
      <c r="G1165" s="836" t="s">
        <v>4147</v>
      </c>
      <c r="H1165" s="836" t="s">
        <v>4149</v>
      </c>
      <c r="I1165" s="853">
        <v>0.62250000238418579</v>
      </c>
      <c r="J1165" s="853">
        <v>850</v>
      </c>
      <c r="K1165" s="854">
        <v>527.90000152587891</v>
      </c>
    </row>
    <row r="1166" spans="1:11" ht="14.45" customHeight="1" x14ac:dyDescent="0.2">
      <c r="A1166" s="832" t="s">
        <v>585</v>
      </c>
      <c r="B1166" s="833" t="s">
        <v>586</v>
      </c>
      <c r="C1166" s="836" t="s">
        <v>611</v>
      </c>
      <c r="D1166" s="852" t="s">
        <v>612</v>
      </c>
      <c r="E1166" s="836" t="s">
        <v>3732</v>
      </c>
      <c r="F1166" s="852" t="s">
        <v>3733</v>
      </c>
      <c r="G1166" s="836" t="s">
        <v>4888</v>
      </c>
      <c r="H1166" s="836" t="s">
        <v>4889</v>
      </c>
      <c r="I1166" s="853">
        <v>298.8699951171875</v>
      </c>
      <c r="J1166" s="853">
        <v>4</v>
      </c>
      <c r="K1166" s="854">
        <v>1195.47998046875</v>
      </c>
    </row>
    <row r="1167" spans="1:11" ht="14.45" customHeight="1" x14ac:dyDescent="0.2">
      <c r="A1167" s="832" t="s">
        <v>585</v>
      </c>
      <c r="B1167" s="833" t="s">
        <v>586</v>
      </c>
      <c r="C1167" s="836" t="s">
        <v>611</v>
      </c>
      <c r="D1167" s="852" t="s">
        <v>612</v>
      </c>
      <c r="E1167" s="836" t="s">
        <v>3732</v>
      </c>
      <c r="F1167" s="852" t="s">
        <v>3733</v>
      </c>
      <c r="G1167" s="836" t="s">
        <v>4890</v>
      </c>
      <c r="H1167" s="836" t="s">
        <v>4891</v>
      </c>
      <c r="I1167" s="853">
        <v>499.73001098632813</v>
      </c>
      <c r="J1167" s="853">
        <v>4</v>
      </c>
      <c r="K1167" s="854">
        <v>1998.9200439453125</v>
      </c>
    </row>
    <row r="1168" spans="1:11" ht="14.45" customHeight="1" x14ac:dyDescent="0.2">
      <c r="A1168" s="832" t="s">
        <v>585</v>
      </c>
      <c r="B1168" s="833" t="s">
        <v>586</v>
      </c>
      <c r="C1168" s="836" t="s">
        <v>611</v>
      </c>
      <c r="D1168" s="852" t="s">
        <v>612</v>
      </c>
      <c r="E1168" s="836" t="s">
        <v>3732</v>
      </c>
      <c r="F1168" s="852" t="s">
        <v>3733</v>
      </c>
      <c r="G1168" s="836" t="s">
        <v>4892</v>
      </c>
      <c r="H1168" s="836" t="s">
        <v>4893</v>
      </c>
      <c r="I1168" s="853">
        <v>39930</v>
      </c>
      <c r="J1168" s="853">
        <v>6</v>
      </c>
      <c r="K1168" s="854">
        <v>239580</v>
      </c>
    </row>
    <row r="1169" spans="1:11" ht="14.45" customHeight="1" x14ac:dyDescent="0.2">
      <c r="A1169" s="832" t="s">
        <v>585</v>
      </c>
      <c r="B1169" s="833" t="s">
        <v>586</v>
      </c>
      <c r="C1169" s="836" t="s">
        <v>611</v>
      </c>
      <c r="D1169" s="852" t="s">
        <v>612</v>
      </c>
      <c r="E1169" s="836" t="s">
        <v>3732</v>
      </c>
      <c r="F1169" s="852" t="s">
        <v>3733</v>
      </c>
      <c r="G1169" s="836" t="s">
        <v>4894</v>
      </c>
      <c r="H1169" s="836" t="s">
        <v>4895</v>
      </c>
      <c r="I1169" s="853">
        <v>399.29998779296875</v>
      </c>
      <c r="J1169" s="853">
        <v>2</v>
      </c>
      <c r="K1169" s="854">
        <v>798.5999755859375</v>
      </c>
    </row>
    <row r="1170" spans="1:11" ht="14.45" customHeight="1" x14ac:dyDescent="0.2">
      <c r="A1170" s="832" t="s">
        <v>585</v>
      </c>
      <c r="B1170" s="833" t="s">
        <v>586</v>
      </c>
      <c r="C1170" s="836" t="s">
        <v>611</v>
      </c>
      <c r="D1170" s="852" t="s">
        <v>612</v>
      </c>
      <c r="E1170" s="836" t="s">
        <v>3732</v>
      </c>
      <c r="F1170" s="852" t="s">
        <v>3733</v>
      </c>
      <c r="G1170" s="836" t="s">
        <v>4890</v>
      </c>
      <c r="H1170" s="836" t="s">
        <v>4896</v>
      </c>
      <c r="I1170" s="853">
        <v>499.73001098632813</v>
      </c>
      <c r="J1170" s="853">
        <v>2</v>
      </c>
      <c r="K1170" s="854">
        <v>999.46002197265625</v>
      </c>
    </row>
    <row r="1171" spans="1:11" ht="14.45" customHeight="1" x14ac:dyDescent="0.2">
      <c r="A1171" s="832" t="s">
        <v>585</v>
      </c>
      <c r="B1171" s="833" t="s">
        <v>586</v>
      </c>
      <c r="C1171" s="836" t="s">
        <v>611</v>
      </c>
      <c r="D1171" s="852" t="s">
        <v>612</v>
      </c>
      <c r="E1171" s="836" t="s">
        <v>3732</v>
      </c>
      <c r="F1171" s="852" t="s">
        <v>3733</v>
      </c>
      <c r="G1171" s="836" t="s">
        <v>4892</v>
      </c>
      <c r="H1171" s="836" t="s">
        <v>4897</v>
      </c>
      <c r="I1171" s="853">
        <v>39930</v>
      </c>
      <c r="J1171" s="853">
        <v>2</v>
      </c>
      <c r="K1171" s="854">
        <v>79860</v>
      </c>
    </row>
    <row r="1172" spans="1:11" ht="14.45" customHeight="1" x14ac:dyDescent="0.2">
      <c r="A1172" s="832" t="s">
        <v>585</v>
      </c>
      <c r="B1172" s="833" t="s">
        <v>586</v>
      </c>
      <c r="C1172" s="836" t="s">
        <v>611</v>
      </c>
      <c r="D1172" s="852" t="s">
        <v>612</v>
      </c>
      <c r="E1172" s="836" t="s">
        <v>3732</v>
      </c>
      <c r="F1172" s="852" t="s">
        <v>3733</v>
      </c>
      <c r="G1172" s="836" t="s">
        <v>4154</v>
      </c>
      <c r="H1172" s="836" t="s">
        <v>4898</v>
      </c>
      <c r="I1172" s="853">
        <v>110.52999877929688</v>
      </c>
      <c r="J1172" s="853">
        <v>50</v>
      </c>
      <c r="K1172" s="854">
        <v>5526.5</v>
      </c>
    </row>
    <row r="1173" spans="1:11" ht="14.45" customHeight="1" x14ac:dyDescent="0.2">
      <c r="A1173" s="832" t="s">
        <v>585</v>
      </c>
      <c r="B1173" s="833" t="s">
        <v>586</v>
      </c>
      <c r="C1173" s="836" t="s">
        <v>611</v>
      </c>
      <c r="D1173" s="852" t="s">
        <v>612</v>
      </c>
      <c r="E1173" s="836" t="s">
        <v>3732</v>
      </c>
      <c r="F1173" s="852" t="s">
        <v>3733</v>
      </c>
      <c r="G1173" s="836" t="s">
        <v>4150</v>
      </c>
      <c r="H1173" s="836" t="s">
        <v>4151</v>
      </c>
      <c r="I1173" s="853">
        <v>350.260009765625</v>
      </c>
      <c r="J1173" s="853">
        <v>20</v>
      </c>
      <c r="K1173" s="854">
        <v>7005.2001953125</v>
      </c>
    </row>
    <row r="1174" spans="1:11" ht="14.45" customHeight="1" x14ac:dyDescent="0.2">
      <c r="A1174" s="832" t="s">
        <v>585</v>
      </c>
      <c r="B1174" s="833" t="s">
        <v>586</v>
      </c>
      <c r="C1174" s="836" t="s">
        <v>611</v>
      </c>
      <c r="D1174" s="852" t="s">
        <v>612</v>
      </c>
      <c r="E1174" s="836" t="s">
        <v>3732</v>
      </c>
      <c r="F1174" s="852" t="s">
        <v>3733</v>
      </c>
      <c r="G1174" s="836" t="s">
        <v>4152</v>
      </c>
      <c r="H1174" s="836" t="s">
        <v>4153</v>
      </c>
      <c r="I1174" s="853">
        <v>319.91000366210938</v>
      </c>
      <c r="J1174" s="853">
        <v>20</v>
      </c>
      <c r="K1174" s="854">
        <v>6398.2001953125</v>
      </c>
    </row>
    <row r="1175" spans="1:11" ht="14.45" customHeight="1" x14ac:dyDescent="0.2">
      <c r="A1175" s="832" t="s">
        <v>585</v>
      </c>
      <c r="B1175" s="833" t="s">
        <v>586</v>
      </c>
      <c r="C1175" s="836" t="s">
        <v>611</v>
      </c>
      <c r="D1175" s="852" t="s">
        <v>612</v>
      </c>
      <c r="E1175" s="836" t="s">
        <v>3732</v>
      </c>
      <c r="F1175" s="852" t="s">
        <v>3733</v>
      </c>
      <c r="G1175" s="836" t="s">
        <v>4154</v>
      </c>
      <c r="H1175" s="836" t="s">
        <v>4155</v>
      </c>
      <c r="I1175" s="853">
        <v>110.53750038146973</v>
      </c>
      <c r="J1175" s="853">
        <v>275</v>
      </c>
      <c r="K1175" s="854">
        <v>30396.99072265625</v>
      </c>
    </row>
    <row r="1176" spans="1:11" ht="14.45" customHeight="1" x14ac:dyDescent="0.2">
      <c r="A1176" s="832" t="s">
        <v>585</v>
      </c>
      <c r="B1176" s="833" t="s">
        <v>586</v>
      </c>
      <c r="C1176" s="836" t="s">
        <v>611</v>
      </c>
      <c r="D1176" s="852" t="s">
        <v>612</v>
      </c>
      <c r="E1176" s="836" t="s">
        <v>3732</v>
      </c>
      <c r="F1176" s="852" t="s">
        <v>3733</v>
      </c>
      <c r="G1176" s="836" t="s">
        <v>4152</v>
      </c>
      <c r="H1176" s="836" t="s">
        <v>4156</v>
      </c>
      <c r="I1176" s="853">
        <v>319.91000366210938</v>
      </c>
      <c r="J1176" s="853">
        <v>40</v>
      </c>
      <c r="K1176" s="854">
        <v>12796.4404296875</v>
      </c>
    </row>
    <row r="1177" spans="1:11" ht="14.45" customHeight="1" x14ac:dyDescent="0.2">
      <c r="A1177" s="832" t="s">
        <v>585</v>
      </c>
      <c r="B1177" s="833" t="s">
        <v>586</v>
      </c>
      <c r="C1177" s="836" t="s">
        <v>611</v>
      </c>
      <c r="D1177" s="852" t="s">
        <v>612</v>
      </c>
      <c r="E1177" s="836" t="s">
        <v>3732</v>
      </c>
      <c r="F1177" s="852" t="s">
        <v>3733</v>
      </c>
      <c r="G1177" s="836" t="s">
        <v>4899</v>
      </c>
      <c r="H1177" s="836" t="s">
        <v>4900</v>
      </c>
      <c r="I1177" s="853">
        <v>1285.02001953125</v>
      </c>
      <c r="J1177" s="853">
        <v>105</v>
      </c>
      <c r="K1177" s="854">
        <v>134927.1025390625</v>
      </c>
    </row>
    <row r="1178" spans="1:11" ht="14.45" customHeight="1" x14ac:dyDescent="0.2">
      <c r="A1178" s="832" t="s">
        <v>585</v>
      </c>
      <c r="B1178" s="833" t="s">
        <v>586</v>
      </c>
      <c r="C1178" s="836" t="s">
        <v>611</v>
      </c>
      <c r="D1178" s="852" t="s">
        <v>612</v>
      </c>
      <c r="E1178" s="836" t="s">
        <v>3732</v>
      </c>
      <c r="F1178" s="852" t="s">
        <v>3733</v>
      </c>
      <c r="G1178" s="836" t="s">
        <v>4899</v>
      </c>
      <c r="H1178" s="836" t="s">
        <v>4901</v>
      </c>
      <c r="I1178" s="853">
        <v>1285.02001953125</v>
      </c>
      <c r="J1178" s="853">
        <v>25</v>
      </c>
      <c r="K1178" s="854">
        <v>32125.5009765625</v>
      </c>
    </row>
    <row r="1179" spans="1:11" ht="14.45" customHeight="1" x14ac:dyDescent="0.2">
      <c r="A1179" s="832" t="s">
        <v>585</v>
      </c>
      <c r="B1179" s="833" t="s">
        <v>586</v>
      </c>
      <c r="C1179" s="836" t="s">
        <v>611</v>
      </c>
      <c r="D1179" s="852" t="s">
        <v>612</v>
      </c>
      <c r="E1179" s="836" t="s">
        <v>3732</v>
      </c>
      <c r="F1179" s="852" t="s">
        <v>3733</v>
      </c>
      <c r="G1179" s="836" t="s">
        <v>4902</v>
      </c>
      <c r="H1179" s="836" t="s">
        <v>4903</v>
      </c>
      <c r="I1179" s="853">
        <v>928.20001220703125</v>
      </c>
      <c r="J1179" s="853">
        <v>10</v>
      </c>
      <c r="K1179" s="854">
        <v>9282.0302734375</v>
      </c>
    </row>
    <row r="1180" spans="1:11" ht="14.45" customHeight="1" x14ac:dyDescent="0.2">
      <c r="A1180" s="832" t="s">
        <v>585</v>
      </c>
      <c r="B1180" s="833" t="s">
        <v>586</v>
      </c>
      <c r="C1180" s="836" t="s">
        <v>611</v>
      </c>
      <c r="D1180" s="852" t="s">
        <v>612</v>
      </c>
      <c r="E1180" s="836" t="s">
        <v>3732</v>
      </c>
      <c r="F1180" s="852" t="s">
        <v>3733</v>
      </c>
      <c r="G1180" s="836" t="s">
        <v>4159</v>
      </c>
      <c r="H1180" s="836" t="s">
        <v>4160</v>
      </c>
      <c r="I1180" s="853">
        <v>414.54998779296875</v>
      </c>
      <c r="J1180" s="853">
        <v>15</v>
      </c>
      <c r="K1180" s="854">
        <v>6218.18994140625</v>
      </c>
    </row>
    <row r="1181" spans="1:11" ht="14.45" customHeight="1" x14ac:dyDescent="0.2">
      <c r="A1181" s="832" t="s">
        <v>585</v>
      </c>
      <c r="B1181" s="833" t="s">
        <v>586</v>
      </c>
      <c r="C1181" s="836" t="s">
        <v>611</v>
      </c>
      <c r="D1181" s="852" t="s">
        <v>612</v>
      </c>
      <c r="E1181" s="836" t="s">
        <v>3732</v>
      </c>
      <c r="F1181" s="852" t="s">
        <v>3733</v>
      </c>
      <c r="G1181" s="836" t="s">
        <v>4159</v>
      </c>
      <c r="H1181" s="836" t="s">
        <v>4161</v>
      </c>
      <c r="I1181" s="853">
        <v>414.54998779296875</v>
      </c>
      <c r="J1181" s="853">
        <v>10</v>
      </c>
      <c r="K1181" s="854">
        <v>4145.5</v>
      </c>
    </row>
    <row r="1182" spans="1:11" ht="14.45" customHeight="1" x14ac:dyDescent="0.2">
      <c r="A1182" s="832" t="s">
        <v>585</v>
      </c>
      <c r="B1182" s="833" t="s">
        <v>586</v>
      </c>
      <c r="C1182" s="836" t="s">
        <v>611</v>
      </c>
      <c r="D1182" s="852" t="s">
        <v>612</v>
      </c>
      <c r="E1182" s="836" t="s">
        <v>3732</v>
      </c>
      <c r="F1182" s="852" t="s">
        <v>3733</v>
      </c>
      <c r="G1182" s="836" t="s">
        <v>4904</v>
      </c>
      <c r="H1182" s="836" t="s">
        <v>4905</v>
      </c>
      <c r="I1182" s="853">
        <v>1188</v>
      </c>
      <c r="J1182" s="853">
        <v>210</v>
      </c>
      <c r="K1182" s="854">
        <v>249480.48046875</v>
      </c>
    </row>
    <row r="1183" spans="1:11" ht="14.45" customHeight="1" x14ac:dyDescent="0.2">
      <c r="A1183" s="832" t="s">
        <v>585</v>
      </c>
      <c r="B1183" s="833" t="s">
        <v>586</v>
      </c>
      <c r="C1183" s="836" t="s">
        <v>611</v>
      </c>
      <c r="D1183" s="852" t="s">
        <v>612</v>
      </c>
      <c r="E1183" s="836" t="s">
        <v>3732</v>
      </c>
      <c r="F1183" s="852" t="s">
        <v>3733</v>
      </c>
      <c r="G1183" s="836" t="s">
        <v>4904</v>
      </c>
      <c r="H1183" s="836" t="s">
        <v>4906</v>
      </c>
      <c r="I1183" s="853">
        <v>1188</v>
      </c>
      <c r="J1183" s="853">
        <v>45</v>
      </c>
      <c r="K1183" s="854">
        <v>53460.09765625</v>
      </c>
    </row>
    <row r="1184" spans="1:11" ht="14.45" customHeight="1" x14ac:dyDescent="0.2">
      <c r="A1184" s="832" t="s">
        <v>585</v>
      </c>
      <c r="B1184" s="833" t="s">
        <v>586</v>
      </c>
      <c r="C1184" s="836" t="s">
        <v>611</v>
      </c>
      <c r="D1184" s="852" t="s">
        <v>612</v>
      </c>
      <c r="E1184" s="836" t="s">
        <v>3732</v>
      </c>
      <c r="F1184" s="852" t="s">
        <v>3733</v>
      </c>
      <c r="G1184" s="836" t="s">
        <v>4907</v>
      </c>
      <c r="H1184" s="836" t="s">
        <v>4908</v>
      </c>
      <c r="I1184" s="853">
        <v>1962.6199951171875</v>
      </c>
      <c r="J1184" s="853">
        <v>1</v>
      </c>
      <c r="K1184" s="854">
        <v>1962.6199951171875</v>
      </c>
    </row>
    <row r="1185" spans="1:11" ht="14.45" customHeight="1" x14ac:dyDescent="0.2">
      <c r="A1185" s="832" t="s">
        <v>585</v>
      </c>
      <c r="B1185" s="833" t="s">
        <v>586</v>
      </c>
      <c r="C1185" s="836" t="s">
        <v>611</v>
      </c>
      <c r="D1185" s="852" t="s">
        <v>612</v>
      </c>
      <c r="E1185" s="836" t="s">
        <v>3732</v>
      </c>
      <c r="F1185" s="852" t="s">
        <v>3733</v>
      </c>
      <c r="G1185" s="836" t="s">
        <v>4909</v>
      </c>
      <c r="H1185" s="836" t="s">
        <v>4910</v>
      </c>
      <c r="I1185" s="853">
        <v>1962.6199951171875</v>
      </c>
      <c r="J1185" s="853">
        <v>2</v>
      </c>
      <c r="K1185" s="854">
        <v>3925.239990234375</v>
      </c>
    </row>
    <row r="1186" spans="1:11" ht="14.45" customHeight="1" x14ac:dyDescent="0.2">
      <c r="A1186" s="832" t="s">
        <v>585</v>
      </c>
      <c r="B1186" s="833" t="s">
        <v>586</v>
      </c>
      <c r="C1186" s="836" t="s">
        <v>611</v>
      </c>
      <c r="D1186" s="852" t="s">
        <v>612</v>
      </c>
      <c r="E1186" s="836" t="s">
        <v>3732</v>
      </c>
      <c r="F1186" s="852" t="s">
        <v>3733</v>
      </c>
      <c r="G1186" s="836" t="s">
        <v>4911</v>
      </c>
      <c r="H1186" s="836" t="s">
        <v>4912</v>
      </c>
      <c r="I1186" s="853">
        <v>106.48000335693359</v>
      </c>
      <c r="J1186" s="853">
        <v>25</v>
      </c>
      <c r="K1186" s="854">
        <v>2662.010009765625</v>
      </c>
    </row>
    <row r="1187" spans="1:11" ht="14.45" customHeight="1" x14ac:dyDescent="0.2">
      <c r="A1187" s="832" t="s">
        <v>585</v>
      </c>
      <c r="B1187" s="833" t="s">
        <v>586</v>
      </c>
      <c r="C1187" s="836" t="s">
        <v>611</v>
      </c>
      <c r="D1187" s="852" t="s">
        <v>612</v>
      </c>
      <c r="E1187" s="836" t="s">
        <v>3732</v>
      </c>
      <c r="F1187" s="852" t="s">
        <v>3733</v>
      </c>
      <c r="G1187" s="836" t="s">
        <v>4913</v>
      </c>
      <c r="H1187" s="836" t="s">
        <v>4914</v>
      </c>
      <c r="I1187" s="853">
        <v>106.48000335693359</v>
      </c>
      <c r="J1187" s="853">
        <v>25</v>
      </c>
      <c r="K1187" s="854">
        <v>2662</v>
      </c>
    </row>
    <row r="1188" spans="1:11" ht="14.45" customHeight="1" x14ac:dyDescent="0.2">
      <c r="A1188" s="832" t="s">
        <v>585</v>
      </c>
      <c r="B1188" s="833" t="s">
        <v>586</v>
      </c>
      <c r="C1188" s="836" t="s">
        <v>611</v>
      </c>
      <c r="D1188" s="852" t="s">
        <v>612</v>
      </c>
      <c r="E1188" s="836" t="s">
        <v>3732</v>
      </c>
      <c r="F1188" s="852" t="s">
        <v>3733</v>
      </c>
      <c r="G1188" s="836" t="s">
        <v>4915</v>
      </c>
      <c r="H1188" s="836" t="s">
        <v>4916</v>
      </c>
      <c r="I1188" s="853">
        <v>39697.91015625</v>
      </c>
      <c r="J1188" s="853">
        <v>5</v>
      </c>
      <c r="K1188" s="854">
        <v>198489.55078125</v>
      </c>
    </row>
    <row r="1189" spans="1:11" ht="14.45" customHeight="1" x14ac:dyDescent="0.2">
      <c r="A1189" s="832" t="s">
        <v>585</v>
      </c>
      <c r="B1189" s="833" t="s">
        <v>586</v>
      </c>
      <c r="C1189" s="836" t="s">
        <v>611</v>
      </c>
      <c r="D1189" s="852" t="s">
        <v>612</v>
      </c>
      <c r="E1189" s="836" t="s">
        <v>3732</v>
      </c>
      <c r="F1189" s="852" t="s">
        <v>3733</v>
      </c>
      <c r="G1189" s="836" t="s">
        <v>4915</v>
      </c>
      <c r="H1189" s="836" t="s">
        <v>4917</v>
      </c>
      <c r="I1189" s="853">
        <v>39697.91015625</v>
      </c>
      <c r="J1189" s="853">
        <v>8</v>
      </c>
      <c r="K1189" s="854">
        <v>317583.28125</v>
      </c>
    </row>
    <row r="1190" spans="1:11" ht="14.45" customHeight="1" x14ac:dyDescent="0.2">
      <c r="A1190" s="832" t="s">
        <v>585</v>
      </c>
      <c r="B1190" s="833" t="s">
        <v>586</v>
      </c>
      <c r="C1190" s="836" t="s">
        <v>611</v>
      </c>
      <c r="D1190" s="852" t="s">
        <v>612</v>
      </c>
      <c r="E1190" s="836" t="s">
        <v>3732</v>
      </c>
      <c r="F1190" s="852" t="s">
        <v>3733</v>
      </c>
      <c r="G1190" s="836" t="s">
        <v>4918</v>
      </c>
      <c r="H1190" s="836" t="s">
        <v>4919</v>
      </c>
      <c r="I1190" s="853">
        <v>4600</v>
      </c>
      <c r="J1190" s="853">
        <v>20</v>
      </c>
      <c r="K1190" s="854">
        <v>92000</v>
      </c>
    </row>
    <row r="1191" spans="1:11" ht="14.45" customHeight="1" x14ac:dyDescent="0.2">
      <c r="A1191" s="832" t="s">
        <v>585</v>
      </c>
      <c r="B1191" s="833" t="s">
        <v>586</v>
      </c>
      <c r="C1191" s="836" t="s">
        <v>611</v>
      </c>
      <c r="D1191" s="852" t="s">
        <v>612</v>
      </c>
      <c r="E1191" s="836" t="s">
        <v>3732</v>
      </c>
      <c r="F1191" s="852" t="s">
        <v>3733</v>
      </c>
      <c r="G1191" s="836" t="s">
        <v>4920</v>
      </c>
      <c r="H1191" s="836" t="s">
        <v>4921</v>
      </c>
      <c r="I1191" s="853">
        <v>18952.9609375</v>
      </c>
      <c r="J1191" s="853">
        <v>1</v>
      </c>
      <c r="K1191" s="854">
        <v>18952.9609375</v>
      </c>
    </row>
    <row r="1192" spans="1:11" ht="14.45" customHeight="1" x14ac:dyDescent="0.2">
      <c r="A1192" s="832" t="s">
        <v>585</v>
      </c>
      <c r="B1192" s="833" t="s">
        <v>586</v>
      </c>
      <c r="C1192" s="836" t="s">
        <v>611</v>
      </c>
      <c r="D1192" s="852" t="s">
        <v>612</v>
      </c>
      <c r="E1192" s="836" t="s">
        <v>3732</v>
      </c>
      <c r="F1192" s="852" t="s">
        <v>3733</v>
      </c>
      <c r="G1192" s="836" t="s">
        <v>4920</v>
      </c>
      <c r="H1192" s="836" t="s">
        <v>4922</v>
      </c>
      <c r="I1192" s="853">
        <v>10712.435122282608</v>
      </c>
      <c r="J1192" s="853">
        <v>22</v>
      </c>
      <c r="K1192" s="854">
        <v>416965.03718757629</v>
      </c>
    </row>
    <row r="1193" spans="1:11" ht="14.45" customHeight="1" x14ac:dyDescent="0.2">
      <c r="A1193" s="832" t="s">
        <v>585</v>
      </c>
      <c r="B1193" s="833" t="s">
        <v>586</v>
      </c>
      <c r="C1193" s="836" t="s">
        <v>611</v>
      </c>
      <c r="D1193" s="852" t="s">
        <v>612</v>
      </c>
      <c r="E1193" s="836" t="s">
        <v>3732</v>
      </c>
      <c r="F1193" s="852" t="s">
        <v>3733</v>
      </c>
      <c r="G1193" s="836" t="s">
        <v>4923</v>
      </c>
      <c r="H1193" s="836" t="s">
        <v>4924</v>
      </c>
      <c r="I1193" s="853">
        <v>1089</v>
      </c>
      <c r="J1193" s="853">
        <v>20</v>
      </c>
      <c r="K1193" s="854">
        <v>21780</v>
      </c>
    </row>
    <row r="1194" spans="1:11" ht="14.45" customHeight="1" x14ac:dyDescent="0.2">
      <c r="A1194" s="832" t="s">
        <v>585</v>
      </c>
      <c r="B1194" s="833" t="s">
        <v>586</v>
      </c>
      <c r="C1194" s="836" t="s">
        <v>611</v>
      </c>
      <c r="D1194" s="852" t="s">
        <v>612</v>
      </c>
      <c r="E1194" s="836" t="s">
        <v>3732</v>
      </c>
      <c r="F1194" s="852" t="s">
        <v>3733</v>
      </c>
      <c r="G1194" s="836" t="s">
        <v>4925</v>
      </c>
      <c r="H1194" s="836" t="s">
        <v>4926</v>
      </c>
      <c r="I1194" s="853">
        <v>1089</v>
      </c>
      <c r="J1194" s="853">
        <v>20</v>
      </c>
      <c r="K1194" s="854">
        <v>21780</v>
      </c>
    </row>
    <row r="1195" spans="1:11" ht="14.45" customHeight="1" x14ac:dyDescent="0.2">
      <c r="A1195" s="832" t="s">
        <v>585</v>
      </c>
      <c r="B1195" s="833" t="s">
        <v>586</v>
      </c>
      <c r="C1195" s="836" t="s">
        <v>611</v>
      </c>
      <c r="D1195" s="852" t="s">
        <v>612</v>
      </c>
      <c r="E1195" s="836" t="s">
        <v>3732</v>
      </c>
      <c r="F1195" s="852" t="s">
        <v>3733</v>
      </c>
      <c r="G1195" s="836" t="s">
        <v>4923</v>
      </c>
      <c r="H1195" s="836" t="s">
        <v>4927</v>
      </c>
      <c r="I1195" s="853">
        <v>1169.2960449218749</v>
      </c>
      <c r="J1195" s="853">
        <v>25</v>
      </c>
      <c r="K1195" s="854">
        <v>29232.38037109375</v>
      </c>
    </row>
    <row r="1196" spans="1:11" ht="14.45" customHeight="1" x14ac:dyDescent="0.2">
      <c r="A1196" s="832" t="s">
        <v>585</v>
      </c>
      <c r="B1196" s="833" t="s">
        <v>586</v>
      </c>
      <c r="C1196" s="836" t="s">
        <v>611</v>
      </c>
      <c r="D1196" s="852" t="s">
        <v>612</v>
      </c>
      <c r="E1196" s="836" t="s">
        <v>3732</v>
      </c>
      <c r="F1196" s="852" t="s">
        <v>3733</v>
      </c>
      <c r="G1196" s="836" t="s">
        <v>4925</v>
      </c>
      <c r="H1196" s="836" t="s">
        <v>4928</v>
      </c>
      <c r="I1196" s="853">
        <v>1169.298046875</v>
      </c>
      <c r="J1196" s="853">
        <v>80</v>
      </c>
      <c r="K1196" s="854">
        <v>93543.65966796875</v>
      </c>
    </row>
    <row r="1197" spans="1:11" ht="14.45" customHeight="1" x14ac:dyDescent="0.2">
      <c r="A1197" s="832" t="s">
        <v>585</v>
      </c>
      <c r="B1197" s="833" t="s">
        <v>586</v>
      </c>
      <c r="C1197" s="836" t="s">
        <v>611</v>
      </c>
      <c r="D1197" s="852" t="s">
        <v>612</v>
      </c>
      <c r="E1197" s="836" t="s">
        <v>3732</v>
      </c>
      <c r="F1197" s="852" t="s">
        <v>3733</v>
      </c>
      <c r="G1197" s="836" t="s">
        <v>4929</v>
      </c>
      <c r="H1197" s="836" t="s">
        <v>4930</v>
      </c>
      <c r="I1197" s="853">
        <v>293126.9375</v>
      </c>
      <c r="J1197" s="853">
        <v>1</v>
      </c>
      <c r="K1197" s="854">
        <v>293126.9375</v>
      </c>
    </row>
    <row r="1198" spans="1:11" ht="14.45" customHeight="1" x14ac:dyDescent="0.2">
      <c r="A1198" s="832" t="s">
        <v>585</v>
      </c>
      <c r="B1198" s="833" t="s">
        <v>586</v>
      </c>
      <c r="C1198" s="836" t="s">
        <v>611</v>
      </c>
      <c r="D1198" s="852" t="s">
        <v>612</v>
      </c>
      <c r="E1198" s="836" t="s">
        <v>3736</v>
      </c>
      <c r="F1198" s="852" t="s">
        <v>3737</v>
      </c>
      <c r="G1198" s="836" t="s">
        <v>3738</v>
      </c>
      <c r="H1198" s="836" t="s">
        <v>3739</v>
      </c>
      <c r="I1198" s="853">
        <v>16.616666158040363</v>
      </c>
      <c r="J1198" s="853">
        <v>180</v>
      </c>
      <c r="K1198" s="854">
        <v>2991.1000366210938</v>
      </c>
    </row>
    <row r="1199" spans="1:11" ht="14.45" customHeight="1" x14ac:dyDescent="0.2">
      <c r="A1199" s="832" t="s">
        <v>585</v>
      </c>
      <c r="B1199" s="833" t="s">
        <v>586</v>
      </c>
      <c r="C1199" s="836" t="s">
        <v>611</v>
      </c>
      <c r="D1199" s="852" t="s">
        <v>612</v>
      </c>
      <c r="E1199" s="836" t="s">
        <v>3736</v>
      </c>
      <c r="F1199" s="852" t="s">
        <v>3737</v>
      </c>
      <c r="G1199" s="836" t="s">
        <v>3738</v>
      </c>
      <c r="H1199" s="836" t="s">
        <v>3740</v>
      </c>
      <c r="I1199" s="853">
        <v>23.479999542236328</v>
      </c>
      <c r="J1199" s="853">
        <v>30</v>
      </c>
      <c r="K1199" s="854">
        <v>704.4000244140625</v>
      </c>
    </row>
    <row r="1200" spans="1:11" ht="14.45" customHeight="1" x14ac:dyDescent="0.2">
      <c r="A1200" s="832" t="s">
        <v>585</v>
      </c>
      <c r="B1200" s="833" t="s">
        <v>586</v>
      </c>
      <c r="C1200" s="836" t="s">
        <v>611</v>
      </c>
      <c r="D1200" s="852" t="s">
        <v>612</v>
      </c>
      <c r="E1200" s="836" t="s">
        <v>3736</v>
      </c>
      <c r="F1200" s="852" t="s">
        <v>3737</v>
      </c>
      <c r="G1200" s="836" t="s">
        <v>4931</v>
      </c>
      <c r="H1200" s="836" t="s">
        <v>4932</v>
      </c>
      <c r="I1200" s="853">
        <v>15.810000419616699</v>
      </c>
      <c r="J1200" s="853">
        <v>100</v>
      </c>
      <c r="K1200" s="854">
        <v>1580.8699951171875</v>
      </c>
    </row>
    <row r="1201" spans="1:11" ht="14.45" customHeight="1" x14ac:dyDescent="0.2">
      <c r="A1201" s="832" t="s">
        <v>585</v>
      </c>
      <c r="B1201" s="833" t="s">
        <v>586</v>
      </c>
      <c r="C1201" s="836" t="s">
        <v>611</v>
      </c>
      <c r="D1201" s="852" t="s">
        <v>612</v>
      </c>
      <c r="E1201" s="836" t="s">
        <v>3736</v>
      </c>
      <c r="F1201" s="852" t="s">
        <v>3737</v>
      </c>
      <c r="G1201" s="836" t="s">
        <v>4933</v>
      </c>
      <c r="H1201" s="836" t="s">
        <v>4934</v>
      </c>
      <c r="I1201" s="853">
        <v>11.130000114440918</v>
      </c>
      <c r="J1201" s="853">
        <v>150</v>
      </c>
      <c r="K1201" s="854">
        <v>1669.7999267578125</v>
      </c>
    </row>
    <row r="1202" spans="1:11" ht="14.45" customHeight="1" x14ac:dyDescent="0.2">
      <c r="A1202" s="832" t="s">
        <v>585</v>
      </c>
      <c r="B1202" s="833" t="s">
        <v>586</v>
      </c>
      <c r="C1202" s="836" t="s">
        <v>611</v>
      </c>
      <c r="D1202" s="852" t="s">
        <v>612</v>
      </c>
      <c r="E1202" s="836" t="s">
        <v>3736</v>
      </c>
      <c r="F1202" s="852" t="s">
        <v>3737</v>
      </c>
      <c r="G1202" s="836" t="s">
        <v>4173</v>
      </c>
      <c r="H1202" s="836" t="s">
        <v>4174</v>
      </c>
      <c r="I1202" s="853">
        <v>15.394999980926514</v>
      </c>
      <c r="J1202" s="853">
        <v>100</v>
      </c>
      <c r="K1202" s="854">
        <v>1539.4000244140625</v>
      </c>
    </row>
    <row r="1203" spans="1:11" ht="14.45" customHeight="1" x14ac:dyDescent="0.2">
      <c r="A1203" s="832" t="s">
        <v>585</v>
      </c>
      <c r="B1203" s="833" t="s">
        <v>586</v>
      </c>
      <c r="C1203" s="836" t="s">
        <v>611</v>
      </c>
      <c r="D1203" s="852" t="s">
        <v>612</v>
      </c>
      <c r="E1203" s="836" t="s">
        <v>3736</v>
      </c>
      <c r="F1203" s="852" t="s">
        <v>3737</v>
      </c>
      <c r="G1203" s="836" t="s">
        <v>4173</v>
      </c>
      <c r="H1203" s="836" t="s">
        <v>4935</v>
      </c>
      <c r="I1203" s="853">
        <v>15.899999618530273</v>
      </c>
      <c r="J1203" s="853">
        <v>50</v>
      </c>
      <c r="K1203" s="854">
        <v>795</v>
      </c>
    </row>
    <row r="1204" spans="1:11" ht="14.45" customHeight="1" x14ac:dyDescent="0.2">
      <c r="A1204" s="832" t="s">
        <v>585</v>
      </c>
      <c r="B1204" s="833" t="s">
        <v>586</v>
      </c>
      <c r="C1204" s="836" t="s">
        <v>611</v>
      </c>
      <c r="D1204" s="852" t="s">
        <v>612</v>
      </c>
      <c r="E1204" s="836" t="s">
        <v>3736</v>
      </c>
      <c r="F1204" s="852" t="s">
        <v>3737</v>
      </c>
      <c r="G1204" s="836" t="s">
        <v>3741</v>
      </c>
      <c r="H1204" s="836" t="s">
        <v>3742</v>
      </c>
      <c r="I1204" s="853">
        <v>41.770000457763672</v>
      </c>
      <c r="J1204" s="853">
        <v>50</v>
      </c>
      <c r="K1204" s="854">
        <v>2088.5</v>
      </c>
    </row>
    <row r="1205" spans="1:11" ht="14.45" customHeight="1" x14ac:dyDescent="0.2">
      <c r="A1205" s="832" t="s">
        <v>585</v>
      </c>
      <c r="B1205" s="833" t="s">
        <v>586</v>
      </c>
      <c r="C1205" s="836" t="s">
        <v>611</v>
      </c>
      <c r="D1205" s="852" t="s">
        <v>612</v>
      </c>
      <c r="E1205" s="836" t="s">
        <v>3736</v>
      </c>
      <c r="F1205" s="852" t="s">
        <v>3737</v>
      </c>
      <c r="G1205" s="836" t="s">
        <v>4936</v>
      </c>
      <c r="H1205" s="836" t="s">
        <v>4937</v>
      </c>
      <c r="I1205" s="853">
        <v>149.99000549316406</v>
      </c>
      <c r="J1205" s="853">
        <v>70</v>
      </c>
      <c r="K1205" s="854">
        <v>10499.41015625</v>
      </c>
    </row>
    <row r="1206" spans="1:11" ht="14.45" customHeight="1" x14ac:dyDescent="0.2">
      <c r="A1206" s="832" t="s">
        <v>585</v>
      </c>
      <c r="B1206" s="833" t="s">
        <v>586</v>
      </c>
      <c r="C1206" s="836" t="s">
        <v>611</v>
      </c>
      <c r="D1206" s="852" t="s">
        <v>612</v>
      </c>
      <c r="E1206" s="836" t="s">
        <v>3736</v>
      </c>
      <c r="F1206" s="852" t="s">
        <v>3737</v>
      </c>
      <c r="G1206" s="836" t="s">
        <v>4938</v>
      </c>
      <c r="H1206" s="836" t="s">
        <v>4939</v>
      </c>
      <c r="I1206" s="853">
        <v>119.99666595458984</v>
      </c>
      <c r="J1206" s="853">
        <v>50</v>
      </c>
      <c r="K1206" s="854">
        <v>5999.739990234375</v>
      </c>
    </row>
    <row r="1207" spans="1:11" ht="14.45" customHeight="1" x14ac:dyDescent="0.2">
      <c r="A1207" s="832" t="s">
        <v>585</v>
      </c>
      <c r="B1207" s="833" t="s">
        <v>586</v>
      </c>
      <c r="C1207" s="836" t="s">
        <v>611</v>
      </c>
      <c r="D1207" s="852" t="s">
        <v>612</v>
      </c>
      <c r="E1207" s="836" t="s">
        <v>3736</v>
      </c>
      <c r="F1207" s="852" t="s">
        <v>3737</v>
      </c>
      <c r="G1207" s="836" t="s">
        <v>4936</v>
      </c>
      <c r="H1207" s="836" t="s">
        <v>4940</v>
      </c>
      <c r="I1207" s="853">
        <v>149.99000549316406</v>
      </c>
      <c r="J1207" s="853">
        <v>220</v>
      </c>
      <c r="K1207" s="854">
        <v>32998.140625</v>
      </c>
    </row>
    <row r="1208" spans="1:11" ht="14.45" customHeight="1" x14ac:dyDescent="0.2">
      <c r="A1208" s="832" t="s">
        <v>585</v>
      </c>
      <c r="B1208" s="833" t="s">
        <v>586</v>
      </c>
      <c r="C1208" s="836" t="s">
        <v>611</v>
      </c>
      <c r="D1208" s="852" t="s">
        <v>612</v>
      </c>
      <c r="E1208" s="836" t="s">
        <v>3736</v>
      </c>
      <c r="F1208" s="852" t="s">
        <v>3737</v>
      </c>
      <c r="G1208" s="836" t="s">
        <v>3745</v>
      </c>
      <c r="H1208" s="836" t="s">
        <v>4941</v>
      </c>
      <c r="I1208" s="853">
        <v>695.75</v>
      </c>
      <c r="J1208" s="853">
        <v>96</v>
      </c>
      <c r="K1208" s="854">
        <v>66792</v>
      </c>
    </row>
    <row r="1209" spans="1:11" ht="14.45" customHeight="1" x14ac:dyDescent="0.2">
      <c r="A1209" s="832" t="s">
        <v>585</v>
      </c>
      <c r="B1209" s="833" t="s">
        <v>586</v>
      </c>
      <c r="C1209" s="836" t="s">
        <v>611</v>
      </c>
      <c r="D1209" s="852" t="s">
        <v>612</v>
      </c>
      <c r="E1209" s="836" t="s">
        <v>3736</v>
      </c>
      <c r="F1209" s="852" t="s">
        <v>3737</v>
      </c>
      <c r="G1209" s="836" t="s">
        <v>3743</v>
      </c>
      <c r="H1209" s="836" t="s">
        <v>3744</v>
      </c>
      <c r="I1209" s="853">
        <v>273.45999145507813</v>
      </c>
      <c r="J1209" s="853">
        <v>10</v>
      </c>
      <c r="K1209" s="854">
        <v>2734.60009765625</v>
      </c>
    </row>
    <row r="1210" spans="1:11" ht="14.45" customHeight="1" x14ac:dyDescent="0.2">
      <c r="A1210" s="832" t="s">
        <v>585</v>
      </c>
      <c r="B1210" s="833" t="s">
        <v>586</v>
      </c>
      <c r="C1210" s="836" t="s">
        <v>611</v>
      </c>
      <c r="D1210" s="852" t="s">
        <v>612</v>
      </c>
      <c r="E1210" s="836" t="s">
        <v>3736</v>
      </c>
      <c r="F1210" s="852" t="s">
        <v>3737</v>
      </c>
      <c r="G1210" s="836" t="s">
        <v>3745</v>
      </c>
      <c r="H1210" s="836" t="s">
        <v>3746</v>
      </c>
      <c r="I1210" s="853">
        <v>695.75</v>
      </c>
      <c r="J1210" s="853">
        <v>344</v>
      </c>
      <c r="K1210" s="854">
        <v>239338</v>
      </c>
    </row>
    <row r="1211" spans="1:11" ht="14.45" customHeight="1" x14ac:dyDescent="0.2">
      <c r="A1211" s="832" t="s">
        <v>585</v>
      </c>
      <c r="B1211" s="833" t="s">
        <v>586</v>
      </c>
      <c r="C1211" s="836" t="s">
        <v>611</v>
      </c>
      <c r="D1211" s="852" t="s">
        <v>612</v>
      </c>
      <c r="E1211" s="836" t="s">
        <v>4942</v>
      </c>
      <c r="F1211" s="852" t="s">
        <v>4943</v>
      </c>
      <c r="G1211" s="836" t="s">
        <v>4944</v>
      </c>
      <c r="H1211" s="836" t="s">
        <v>4945</v>
      </c>
      <c r="I1211" s="853">
        <v>1225</v>
      </c>
      <c r="J1211" s="853">
        <v>5</v>
      </c>
      <c r="K1211" s="854">
        <v>12251.25</v>
      </c>
    </row>
    <row r="1212" spans="1:11" ht="14.45" customHeight="1" x14ac:dyDescent="0.2">
      <c r="A1212" s="832" t="s">
        <v>585</v>
      </c>
      <c r="B1212" s="833" t="s">
        <v>586</v>
      </c>
      <c r="C1212" s="836" t="s">
        <v>611</v>
      </c>
      <c r="D1212" s="852" t="s">
        <v>612</v>
      </c>
      <c r="E1212" s="836" t="s">
        <v>4942</v>
      </c>
      <c r="F1212" s="852" t="s">
        <v>4943</v>
      </c>
      <c r="G1212" s="836" t="s">
        <v>4946</v>
      </c>
      <c r="H1212" s="836" t="s">
        <v>4947</v>
      </c>
      <c r="I1212" s="853">
        <v>32712.349609375</v>
      </c>
      <c r="J1212" s="853">
        <v>1</v>
      </c>
      <c r="K1212" s="854">
        <v>32712.349609375</v>
      </c>
    </row>
    <row r="1213" spans="1:11" ht="14.45" customHeight="1" x14ac:dyDescent="0.2">
      <c r="A1213" s="832" t="s">
        <v>585</v>
      </c>
      <c r="B1213" s="833" t="s">
        <v>586</v>
      </c>
      <c r="C1213" s="836" t="s">
        <v>611</v>
      </c>
      <c r="D1213" s="852" t="s">
        <v>612</v>
      </c>
      <c r="E1213" s="836" t="s">
        <v>4942</v>
      </c>
      <c r="F1213" s="852" t="s">
        <v>4943</v>
      </c>
      <c r="G1213" s="836" t="s">
        <v>4948</v>
      </c>
      <c r="H1213" s="836" t="s">
        <v>4949</v>
      </c>
      <c r="I1213" s="853">
        <v>791.34002685546875</v>
      </c>
      <c r="J1213" s="853">
        <v>6</v>
      </c>
      <c r="K1213" s="854">
        <v>4748.0400390625</v>
      </c>
    </row>
    <row r="1214" spans="1:11" ht="14.45" customHeight="1" x14ac:dyDescent="0.2">
      <c r="A1214" s="832" t="s">
        <v>585</v>
      </c>
      <c r="B1214" s="833" t="s">
        <v>586</v>
      </c>
      <c r="C1214" s="836" t="s">
        <v>611</v>
      </c>
      <c r="D1214" s="852" t="s">
        <v>612</v>
      </c>
      <c r="E1214" s="836" t="s">
        <v>4942</v>
      </c>
      <c r="F1214" s="852" t="s">
        <v>4943</v>
      </c>
      <c r="G1214" s="836" t="s">
        <v>4950</v>
      </c>
      <c r="H1214" s="836" t="s">
        <v>4951</v>
      </c>
      <c r="I1214" s="853">
        <v>791.34002685546875</v>
      </c>
      <c r="J1214" s="853">
        <v>6</v>
      </c>
      <c r="K1214" s="854">
        <v>4748.0400390625</v>
      </c>
    </row>
    <row r="1215" spans="1:11" ht="14.45" customHeight="1" x14ac:dyDescent="0.2">
      <c r="A1215" s="832" t="s">
        <v>585</v>
      </c>
      <c r="B1215" s="833" t="s">
        <v>586</v>
      </c>
      <c r="C1215" s="836" t="s">
        <v>3362</v>
      </c>
      <c r="D1215" s="852" t="s">
        <v>3363</v>
      </c>
      <c r="E1215" s="836" t="s">
        <v>3377</v>
      </c>
      <c r="F1215" s="852" t="s">
        <v>3378</v>
      </c>
      <c r="G1215" s="836" t="s">
        <v>4952</v>
      </c>
      <c r="H1215" s="836" t="s">
        <v>4953</v>
      </c>
      <c r="I1215" s="853">
        <v>78.650001525878906</v>
      </c>
      <c r="J1215" s="853">
        <v>300</v>
      </c>
      <c r="K1215" s="854">
        <v>23595</v>
      </c>
    </row>
    <row r="1216" spans="1:11" ht="14.45" customHeight="1" x14ac:dyDescent="0.2">
      <c r="A1216" s="832" t="s">
        <v>585</v>
      </c>
      <c r="B1216" s="833" t="s">
        <v>586</v>
      </c>
      <c r="C1216" s="836" t="s">
        <v>3362</v>
      </c>
      <c r="D1216" s="852" t="s">
        <v>3363</v>
      </c>
      <c r="E1216" s="836" t="s">
        <v>3377</v>
      </c>
      <c r="F1216" s="852" t="s">
        <v>3378</v>
      </c>
      <c r="G1216" s="836" t="s">
        <v>4954</v>
      </c>
      <c r="H1216" s="836" t="s">
        <v>4955</v>
      </c>
      <c r="I1216" s="853">
        <v>70.178571428571431</v>
      </c>
      <c r="J1216" s="853">
        <v>1435</v>
      </c>
      <c r="K1216" s="854">
        <v>100708</v>
      </c>
    </row>
    <row r="1217" spans="1:11" ht="14.45" customHeight="1" x14ac:dyDescent="0.2">
      <c r="A1217" s="832" t="s">
        <v>585</v>
      </c>
      <c r="B1217" s="833" t="s">
        <v>586</v>
      </c>
      <c r="C1217" s="836" t="s">
        <v>3362</v>
      </c>
      <c r="D1217" s="852" t="s">
        <v>3363</v>
      </c>
      <c r="E1217" s="836" t="s">
        <v>3377</v>
      </c>
      <c r="F1217" s="852" t="s">
        <v>3378</v>
      </c>
      <c r="G1217" s="836" t="s">
        <v>3391</v>
      </c>
      <c r="H1217" s="836" t="s">
        <v>3392</v>
      </c>
      <c r="I1217" s="853">
        <v>1.2899999618530273</v>
      </c>
      <c r="J1217" s="853">
        <v>300</v>
      </c>
      <c r="K1217" s="854">
        <v>387</v>
      </c>
    </row>
    <row r="1218" spans="1:11" ht="14.45" customHeight="1" x14ac:dyDescent="0.2">
      <c r="A1218" s="832" t="s">
        <v>585</v>
      </c>
      <c r="B1218" s="833" t="s">
        <v>586</v>
      </c>
      <c r="C1218" s="836" t="s">
        <v>3362</v>
      </c>
      <c r="D1218" s="852" t="s">
        <v>3363</v>
      </c>
      <c r="E1218" s="836" t="s">
        <v>3377</v>
      </c>
      <c r="F1218" s="852" t="s">
        <v>3378</v>
      </c>
      <c r="G1218" s="836" t="s">
        <v>3395</v>
      </c>
      <c r="H1218" s="836" t="s">
        <v>3753</v>
      </c>
      <c r="I1218" s="853">
        <v>0.4699999988079071</v>
      </c>
      <c r="J1218" s="853">
        <v>400</v>
      </c>
      <c r="K1218" s="854">
        <v>188</v>
      </c>
    </row>
    <row r="1219" spans="1:11" ht="14.45" customHeight="1" x14ac:dyDescent="0.2">
      <c r="A1219" s="832" t="s">
        <v>585</v>
      </c>
      <c r="B1219" s="833" t="s">
        <v>586</v>
      </c>
      <c r="C1219" s="836" t="s">
        <v>3362</v>
      </c>
      <c r="D1219" s="852" t="s">
        <v>3363</v>
      </c>
      <c r="E1219" s="836" t="s">
        <v>3377</v>
      </c>
      <c r="F1219" s="852" t="s">
        <v>3378</v>
      </c>
      <c r="G1219" s="836" t="s">
        <v>3395</v>
      </c>
      <c r="H1219" s="836" t="s">
        <v>3396</v>
      </c>
      <c r="I1219" s="853">
        <v>0.4699999988079071</v>
      </c>
      <c r="J1219" s="853">
        <v>200</v>
      </c>
      <c r="K1219" s="854">
        <v>94</v>
      </c>
    </row>
    <row r="1220" spans="1:11" ht="14.45" customHeight="1" x14ac:dyDescent="0.2">
      <c r="A1220" s="832" t="s">
        <v>585</v>
      </c>
      <c r="B1220" s="833" t="s">
        <v>586</v>
      </c>
      <c r="C1220" s="836" t="s">
        <v>3362</v>
      </c>
      <c r="D1220" s="852" t="s">
        <v>3363</v>
      </c>
      <c r="E1220" s="836" t="s">
        <v>3377</v>
      </c>
      <c r="F1220" s="852" t="s">
        <v>3378</v>
      </c>
      <c r="G1220" s="836" t="s">
        <v>4956</v>
      </c>
      <c r="H1220" s="836" t="s">
        <v>4957</v>
      </c>
      <c r="I1220" s="853">
        <v>2.5399999618530273</v>
      </c>
      <c r="J1220" s="853">
        <v>420</v>
      </c>
      <c r="K1220" s="854">
        <v>1066.8000183105469</v>
      </c>
    </row>
    <row r="1221" spans="1:11" ht="14.45" customHeight="1" x14ac:dyDescent="0.2">
      <c r="A1221" s="832" t="s">
        <v>585</v>
      </c>
      <c r="B1221" s="833" t="s">
        <v>586</v>
      </c>
      <c r="C1221" s="836" t="s">
        <v>3362</v>
      </c>
      <c r="D1221" s="852" t="s">
        <v>3363</v>
      </c>
      <c r="E1221" s="836" t="s">
        <v>3377</v>
      </c>
      <c r="F1221" s="852" t="s">
        <v>3378</v>
      </c>
      <c r="G1221" s="836" t="s">
        <v>4958</v>
      </c>
      <c r="H1221" s="836" t="s">
        <v>4959</v>
      </c>
      <c r="I1221" s="853">
        <v>13.739999771118164</v>
      </c>
      <c r="J1221" s="853">
        <v>200</v>
      </c>
      <c r="K1221" s="854">
        <v>2748.9599609375</v>
      </c>
    </row>
    <row r="1222" spans="1:11" ht="14.45" customHeight="1" x14ac:dyDescent="0.2">
      <c r="A1222" s="832" t="s">
        <v>585</v>
      </c>
      <c r="B1222" s="833" t="s">
        <v>586</v>
      </c>
      <c r="C1222" s="836" t="s">
        <v>3362</v>
      </c>
      <c r="D1222" s="852" t="s">
        <v>3363</v>
      </c>
      <c r="E1222" s="836" t="s">
        <v>3377</v>
      </c>
      <c r="F1222" s="852" t="s">
        <v>3378</v>
      </c>
      <c r="G1222" s="836" t="s">
        <v>3442</v>
      </c>
      <c r="H1222" s="836" t="s">
        <v>4960</v>
      </c>
      <c r="I1222" s="853">
        <v>227.55000305175781</v>
      </c>
      <c r="J1222" s="853">
        <v>50</v>
      </c>
      <c r="K1222" s="854">
        <v>11377.6396484375</v>
      </c>
    </row>
    <row r="1223" spans="1:11" ht="14.45" customHeight="1" x14ac:dyDescent="0.2">
      <c r="A1223" s="832" t="s">
        <v>585</v>
      </c>
      <c r="B1223" s="833" t="s">
        <v>586</v>
      </c>
      <c r="C1223" s="836" t="s">
        <v>3362</v>
      </c>
      <c r="D1223" s="852" t="s">
        <v>3363</v>
      </c>
      <c r="E1223" s="836" t="s">
        <v>3377</v>
      </c>
      <c r="F1223" s="852" t="s">
        <v>3378</v>
      </c>
      <c r="G1223" s="836" t="s">
        <v>4956</v>
      </c>
      <c r="H1223" s="836" t="s">
        <v>4961</v>
      </c>
      <c r="I1223" s="853">
        <v>2.6333333916134305</v>
      </c>
      <c r="J1223" s="853">
        <v>1050</v>
      </c>
      <c r="K1223" s="854">
        <v>2760.4199829101563</v>
      </c>
    </row>
    <row r="1224" spans="1:11" ht="14.45" customHeight="1" x14ac:dyDescent="0.2">
      <c r="A1224" s="832" t="s">
        <v>585</v>
      </c>
      <c r="B1224" s="833" t="s">
        <v>586</v>
      </c>
      <c r="C1224" s="836" t="s">
        <v>3362</v>
      </c>
      <c r="D1224" s="852" t="s">
        <v>3363</v>
      </c>
      <c r="E1224" s="836" t="s">
        <v>3377</v>
      </c>
      <c r="F1224" s="852" t="s">
        <v>3378</v>
      </c>
      <c r="G1224" s="836" t="s">
        <v>3437</v>
      </c>
      <c r="H1224" s="836" t="s">
        <v>3438</v>
      </c>
      <c r="I1224" s="853">
        <v>139.16999816894531</v>
      </c>
      <c r="J1224" s="853">
        <v>1</v>
      </c>
      <c r="K1224" s="854">
        <v>139.16999816894531</v>
      </c>
    </row>
    <row r="1225" spans="1:11" ht="14.45" customHeight="1" x14ac:dyDescent="0.2">
      <c r="A1225" s="832" t="s">
        <v>585</v>
      </c>
      <c r="B1225" s="833" t="s">
        <v>586</v>
      </c>
      <c r="C1225" s="836" t="s">
        <v>3362</v>
      </c>
      <c r="D1225" s="852" t="s">
        <v>3363</v>
      </c>
      <c r="E1225" s="836" t="s">
        <v>3377</v>
      </c>
      <c r="F1225" s="852" t="s">
        <v>3378</v>
      </c>
      <c r="G1225" s="836" t="s">
        <v>4958</v>
      </c>
      <c r="H1225" s="836" t="s">
        <v>4962</v>
      </c>
      <c r="I1225" s="853">
        <v>13.739999771118164</v>
      </c>
      <c r="J1225" s="853">
        <v>700</v>
      </c>
      <c r="K1225" s="854">
        <v>9621.35986328125</v>
      </c>
    </row>
    <row r="1226" spans="1:11" ht="14.45" customHeight="1" x14ac:dyDescent="0.2">
      <c r="A1226" s="832" t="s">
        <v>585</v>
      </c>
      <c r="B1226" s="833" t="s">
        <v>586</v>
      </c>
      <c r="C1226" s="836" t="s">
        <v>3362</v>
      </c>
      <c r="D1226" s="852" t="s">
        <v>3363</v>
      </c>
      <c r="E1226" s="836" t="s">
        <v>3377</v>
      </c>
      <c r="F1226" s="852" t="s">
        <v>3378</v>
      </c>
      <c r="G1226" s="836" t="s">
        <v>3442</v>
      </c>
      <c r="H1226" s="836" t="s">
        <v>3443</v>
      </c>
      <c r="I1226" s="853">
        <v>227.36400451660157</v>
      </c>
      <c r="J1226" s="853">
        <v>125</v>
      </c>
      <c r="K1226" s="854">
        <v>28420.6396484375</v>
      </c>
    </row>
    <row r="1227" spans="1:11" ht="14.45" customHeight="1" x14ac:dyDescent="0.2">
      <c r="A1227" s="832" t="s">
        <v>585</v>
      </c>
      <c r="B1227" s="833" t="s">
        <v>586</v>
      </c>
      <c r="C1227" s="836" t="s">
        <v>3362</v>
      </c>
      <c r="D1227" s="852" t="s">
        <v>3363</v>
      </c>
      <c r="E1227" s="836" t="s">
        <v>3377</v>
      </c>
      <c r="F1227" s="852" t="s">
        <v>3378</v>
      </c>
      <c r="G1227" s="836" t="s">
        <v>4321</v>
      </c>
      <c r="H1227" s="836" t="s">
        <v>4322</v>
      </c>
      <c r="I1227" s="853">
        <v>41.240001678466797</v>
      </c>
      <c r="J1227" s="853">
        <v>150</v>
      </c>
      <c r="K1227" s="854">
        <v>6186.539794921875</v>
      </c>
    </row>
    <row r="1228" spans="1:11" ht="14.45" customHeight="1" x14ac:dyDescent="0.2">
      <c r="A1228" s="832" t="s">
        <v>585</v>
      </c>
      <c r="B1228" s="833" t="s">
        <v>586</v>
      </c>
      <c r="C1228" s="836" t="s">
        <v>3362</v>
      </c>
      <c r="D1228" s="852" t="s">
        <v>3363</v>
      </c>
      <c r="E1228" s="836" t="s">
        <v>3377</v>
      </c>
      <c r="F1228" s="852" t="s">
        <v>3378</v>
      </c>
      <c r="G1228" s="836" t="s">
        <v>3483</v>
      </c>
      <c r="H1228" s="836" t="s">
        <v>3485</v>
      </c>
      <c r="I1228" s="853">
        <v>0.67000001668930054</v>
      </c>
      <c r="J1228" s="853">
        <v>2200</v>
      </c>
      <c r="K1228" s="854">
        <v>1474</v>
      </c>
    </row>
    <row r="1229" spans="1:11" ht="14.45" customHeight="1" x14ac:dyDescent="0.2">
      <c r="A1229" s="832" t="s">
        <v>585</v>
      </c>
      <c r="B1229" s="833" t="s">
        <v>586</v>
      </c>
      <c r="C1229" s="836" t="s">
        <v>3362</v>
      </c>
      <c r="D1229" s="852" t="s">
        <v>3363</v>
      </c>
      <c r="E1229" s="836" t="s">
        <v>3494</v>
      </c>
      <c r="F1229" s="852" t="s">
        <v>3495</v>
      </c>
      <c r="G1229" s="836" t="s">
        <v>3554</v>
      </c>
      <c r="H1229" s="836" t="s">
        <v>3555</v>
      </c>
      <c r="I1229" s="853">
        <v>7.869999885559082</v>
      </c>
      <c r="J1229" s="853">
        <v>150</v>
      </c>
      <c r="K1229" s="854">
        <v>1180.5</v>
      </c>
    </row>
    <row r="1230" spans="1:11" ht="14.45" customHeight="1" x14ac:dyDescent="0.2">
      <c r="A1230" s="832" t="s">
        <v>585</v>
      </c>
      <c r="B1230" s="833" t="s">
        <v>586</v>
      </c>
      <c r="C1230" s="836" t="s">
        <v>3362</v>
      </c>
      <c r="D1230" s="852" t="s">
        <v>3363</v>
      </c>
      <c r="E1230" s="836" t="s">
        <v>3494</v>
      </c>
      <c r="F1230" s="852" t="s">
        <v>3495</v>
      </c>
      <c r="G1230" s="836" t="s">
        <v>3554</v>
      </c>
      <c r="H1230" s="836" t="s">
        <v>3556</v>
      </c>
      <c r="I1230" s="853">
        <v>8.7985715866088867</v>
      </c>
      <c r="J1230" s="853">
        <v>650</v>
      </c>
      <c r="K1230" s="854">
        <v>5683</v>
      </c>
    </row>
    <row r="1231" spans="1:11" ht="14.45" customHeight="1" x14ac:dyDescent="0.2">
      <c r="A1231" s="832" t="s">
        <v>585</v>
      </c>
      <c r="B1231" s="833" t="s">
        <v>586</v>
      </c>
      <c r="C1231" s="836" t="s">
        <v>3362</v>
      </c>
      <c r="D1231" s="852" t="s">
        <v>3363</v>
      </c>
      <c r="E1231" s="836" t="s">
        <v>3494</v>
      </c>
      <c r="F1231" s="852" t="s">
        <v>3495</v>
      </c>
      <c r="G1231" s="836" t="s">
        <v>3604</v>
      </c>
      <c r="H1231" s="836" t="s">
        <v>3605</v>
      </c>
      <c r="I1231" s="853">
        <v>34.5</v>
      </c>
      <c r="J1231" s="853">
        <v>54</v>
      </c>
      <c r="K1231" s="854">
        <v>1863</v>
      </c>
    </row>
    <row r="1232" spans="1:11" ht="14.45" customHeight="1" x14ac:dyDescent="0.2">
      <c r="A1232" s="832" t="s">
        <v>585</v>
      </c>
      <c r="B1232" s="833" t="s">
        <v>586</v>
      </c>
      <c r="C1232" s="836" t="s">
        <v>3362</v>
      </c>
      <c r="D1232" s="852" t="s">
        <v>3363</v>
      </c>
      <c r="E1232" s="836" t="s">
        <v>3718</v>
      </c>
      <c r="F1232" s="852" t="s">
        <v>3719</v>
      </c>
      <c r="G1232" s="836" t="s">
        <v>4963</v>
      </c>
      <c r="H1232" s="836" t="s">
        <v>4964</v>
      </c>
      <c r="I1232" s="853">
        <v>7.0150001049041748</v>
      </c>
      <c r="J1232" s="853">
        <v>100</v>
      </c>
      <c r="K1232" s="854">
        <v>701.5</v>
      </c>
    </row>
    <row r="1233" spans="1:11" ht="14.45" customHeight="1" x14ac:dyDescent="0.2">
      <c r="A1233" s="832" t="s">
        <v>585</v>
      </c>
      <c r="B1233" s="833" t="s">
        <v>586</v>
      </c>
      <c r="C1233" s="836" t="s">
        <v>3362</v>
      </c>
      <c r="D1233" s="852" t="s">
        <v>3363</v>
      </c>
      <c r="E1233" s="836" t="s">
        <v>3718</v>
      </c>
      <c r="F1233" s="852" t="s">
        <v>3719</v>
      </c>
      <c r="G1233" s="836" t="s">
        <v>3720</v>
      </c>
      <c r="H1233" s="836" t="s">
        <v>4965</v>
      </c>
      <c r="I1233" s="853">
        <v>7.0199999809265137</v>
      </c>
      <c r="J1233" s="853">
        <v>100</v>
      </c>
      <c r="K1233" s="854">
        <v>702</v>
      </c>
    </row>
    <row r="1234" spans="1:11" ht="14.45" customHeight="1" x14ac:dyDescent="0.2">
      <c r="A1234" s="832" t="s">
        <v>585</v>
      </c>
      <c r="B1234" s="833" t="s">
        <v>586</v>
      </c>
      <c r="C1234" s="836" t="s">
        <v>3362</v>
      </c>
      <c r="D1234" s="852" t="s">
        <v>3363</v>
      </c>
      <c r="E1234" s="836" t="s">
        <v>3718</v>
      </c>
      <c r="F1234" s="852" t="s">
        <v>3719</v>
      </c>
      <c r="G1234" s="836" t="s">
        <v>4963</v>
      </c>
      <c r="H1234" s="836" t="s">
        <v>4966</v>
      </c>
      <c r="I1234" s="853">
        <v>7.0157143729073663</v>
      </c>
      <c r="J1234" s="853">
        <v>550</v>
      </c>
      <c r="K1234" s="854">
        <v>3858.5</v>
      </c>
    </row>
    <row r="1235" spans="1:11" ht="14.45" customHeight="1" x14ac:dyDescent="0.2">
      <c r="A1235" s="832" t="s">
        <v>585</v>
      </c>
      <c r="B1235" s="833" t="s">
        <v>586</v>
      </c>
      <c r="C1235" s="836" t="s">
        <v>3362</v>
      </c>
      <c r="D1235" s="852" t="s">
        <v>3363</v>
      </c>
      <c r="E1235" s="836" t="s">
        <v>3718</v>
      </c>
      <c r="F1235" s="852" t="s">
        <v>3719</v>
      </c>
      <c r="G1235" s="836" t="s">
        <v>3720</v>
      </c>
      <c r="H1235" s="836" t="s">
        <v>3721</v>
      </c>
      <c r="I1235" s="853">
        <v>7.0199999809265137</v>
      </c>
      <c r="J1235" s="853">
        <v>100</v>
      </c>
      <c r="K1235" s="854">
        <v>702</v>
      </c>
    </row>
    <row r="1236" spans="1:11" ht="14.45" customHeight="1" x14ac:dyDescent="0.2">
      <c r="A1236" s="832" t="s">
        <v>585</v>
      </c>
      <c r="B1236" s="833" t="s">
        <v>586</v>
      </c>
      <c r="C1236" s="836" t="s">
        <v>3362</v>
      </c>
      <c r="D1236" s="852" t="s">
        <v>3363</v>
      </c>
      <c r="E1236" s="836" t="s">
        <v>3718</v>
      </c>
      <c r="F1236" s="852" t="s">
        <v>3719</v>
      </c>
      <c r="G1236" s="836" t="s">
        <v>3722</v>
      </c>
      <c r="H1236" s="836" t="s">
        <v>3723</v>
      </c>
      <c r="I1236" s="853">
        <v>7.0199999809265137</v>
      </c>
      <c r="J1236" s="853">
        <v>50</v>
      </c>
      <c r="K1236" s="854">
        <v>351</v>
      </c>
    </row>
    <row r="1237" spans="1:11" ht="14.45" customHeight="1" x14ac:dyDescent="0.2">
      <c r="A1237" s="832" t="s">
        <v>585</v>
      </c>
      <c r="B1237" s="833" t="s">
        <v>586</v>
      </c>
      <c r="C1237" s="836" t="s">
        <v>3362</v>
      </c>
      <c r="D1237" s="852" t="s">
        <v>3363</v>
      </c>
      <c r="E1237" s="836" t="s">
        <v>3718</v>
      </c>
      <c r="F1237" s="852" t="s">
        <v>3719</v>
      </c>
      <c r="G1237" s="836" t="s">
        <v>4967</v>
      </c>
      <c r="H1237" s="836" t="s">
        <v>4968</v>
      </c>
      <c r="I1237" s="853">
        <v>7.0199999809265137</v>
      </c>
      <c r="J1237" s="853">
        <v>50</v>
      </c>
      <c r="K1237" s="854">
        <v>351</v>
      </c>
    </row>
    <row r="1238" spans="1:11" ht="14.45" customHeight="1" x14ac:dyDescent="0.2">
      <c r="A1238" s="832" t="s">
        <v>585</v>
      </c>
      <c r="B1238" s="833" t="s">
        <v>586</v>
      </c>
      <c r="C1238" s="836" t="s">
        <v>3362</v>
      </c>
      <c r="D1238" s="852" t="s">
        <v>3363</v>
      </c>
      <c r="E1238" s="836" t="s">
        <v>3718</v>
      </c>
      <c r="F1238" s="852" t="s">
        <v>3719</v>
      </c>
      <c r="G1238" s="836" t="s">
        <v>3726</v>
      </c>
      <c r="H1238" s="836" t="s">
        <v>3729</v>
      </c>
      <c r="I1238" s="853">
        <v>0.62999999523162842</v>
      </c>
      <c r="J1238" s="853">
        <v>2000</v>
      </c>
      <c r="K1238" s="854">
        <v>1260</v>
      </c>
    </row>
    <row r="1239" spans="1:11" ht="14.45" customHeight="1" x14ac:dyDescent="0.2">
      <c r="A1239" s="832" t="s">
        <v>585</v>
      </c>
      <c r="B1239" s="833" t="s">
        <v>586</v>
      </c>
      <c r="C1239" s="836" t="s">
        <v>3362</v>
      </c>
      <c r="D1239" s="852" t="s">
        <v>3363</v>
      </c>
      <c r="E1239" s="836" t="s">
        <v>4969</v>
      </c>
      <c r="F1239" s="852" t="s">
        <v>4970</v>
      </c>
      <c r="G1239" s="836" t="s">
        <v>4971</v>
      </c>
      <c r="H1239" s="836" t="s">
        <v>4972</v>
      </c>
      <c r="I1239" s="853">
        <v>93.150001525878906</v>
      </c>
      <c r="J1239" s="853">
        <v>889</v>
      </c>
      <c r="K1239" s="854">
        <v>82810.350463867188</v>
      </c>
    </row>
    <row r="1240" spans="1:11" ht="14.45" customHeight="1" x14ac:dyDescent="0.2">
      <c r="A1240" s="832" t="s">
        <v>585</v>
      </c>
      <c r="B1240" s="833" t="s">
        <v>586</v>
      </c>
      <c r="C1240" s="836" t="s">
        <v>3362</v>
      </c>
      <c r="D1240" s="852" t="s">
        <v>3363</v>
      </c>
      <c r="E1240" s="836" t="s">
        <v>4969</v>
      </c>
      <c r="F1240" s="852" t="s">
        <v>4970</v>
      </c>
      <c r="G1240" s="836" t="s">
        <v>4971</v>
      </c>
      <c r="H1240" s="836" t="s">
        <v>4973</v>
      </c>
      <c r="I1240" s="853">
        <v>93.150001525878906</v>
      </c>
      <c r="J1240" s="853">
        <v>200</v>
      </c>
      <c r="K1240" s="854">
        <v>18630</v>
      </c>
    </row>
    <row r="1241" spans="1:11" ht="14.45" customHeight="1" x14ac:dyDescent="0.2">
      <c r="A1241" s="832" t="s">
        <v>585</v>
      </c>
      <c r="B1241" s="833" t="s">
        <v>586</v>
      </c>
      <c r="C1241" s="836" t="s">
        <v>3362</v>
      </c>
      <c r="D1241" s="852" t="s">
        <v>3363</v>
      </c>
      <c r="E1241" s="836" t="s">
        <v>4969</v>
      </c>
      <c r="F1241" s="852" t="s">
        <v>4970</v>
      </c>
      <c r="G1241" s="836" t="s">
        <v>4974</v>
      </c>
      <c r="H1241" s="836" t="s">
        <v>4975</v>
      </c>
      <c r="I1241" s="853">
        <v>1550</v>
      </c>
      <c r="J1241" s="853">
        <v>75</v>
      </c>
      <c r="K1241" s="854">
        <v>116249.84375</v>
      </c>
    </row>
    <row r="1242" spans="1:11" ht="14.45" customHeight="1" x14ac:dyDescent="0.2">
      <c r="A1242" s="832" t="s">
        <v>585</v>
      </c>
      <c r="B1242" s="833" t="s">
        <v>586</v>
      </c>
      <c r="C1242" s="836" t="s">
        <v>3362</v>
      </c>
      <c r="D1242" s="852" t="s">
        <v>3363</v>
      </c>
      <c r="E1242" s="836" t="s">
        <v>4969</v>
      </c>
      <c r="F1242" s="852" t="s">
        <v>4970</v>
      </c>
      <c r="G1242" s="836" t="s">
        <v>4976</v>
      </c>
      <c r="H1242" s="836" t="s">
        <v>4977</v>
      </c>
      <c r="I1242" s="853">
        <v>2250.4559570312499</v>
      </c>
      <c r="J1242" s="853">
        <v>45</v>
      </c>
      <c r="K1242" s="854">
        <v>101270.470703125</v>
      </c>
    </row>
    <row r="1243" spans="1:11" ht="14.45" customHeight="1" x14ac:dyDescent="0.2">
      <c r="A1243" s="832" t="s">
        <v>585</v>
      </c>
      <c r="B1243" s="833" t="s">
        <v>586</v>
      </c>
      <c r="C1243" s="836" t="s">
        <v>3362</v>
      </c>
      <c r="D1243" s="852" t="s">
        <v>3363</v>
      </c>
      <c r="E1243" s="836" t="s">
        <v>4969</v>
      </c>
      <c r="F1243" s="852" t="s">
        <v>4970</v>
      </c>
      <c r="G1243" s="836" t="s">
        <v>4978</v>
      </c>
      <c r="H1243" s="836" t="s">
        <v>4979</v>
      </c>
      <c r="I1243" s="853">
        <v>2377.64990234375</v>
      </c>
      <c r="J1243" s="853">
        <v>10</v>
      </c>
      <c r="K1243" s="854">
        <v>23776.5</v>
      </c>
    </row>
    <row r="1244" spans="1:11" ht="14.45" customHeight="1" x14ac:dyDescent="0.2">
      <c r="A1244" s="832" t="s">
        <v>585</v>
      </c>
      <c r="B1244" s="833" t="s">
        <v>586</v>
      </c>
      <c r="C1244" s="836" t="s">
        <v>3362</v>
      </c>
      <c r="D1244" s="852" t="s">
        <v>3363</v>
      </c>
      <c r="E1244" s="836" t="s">
        <v>4969</v>
      </c>
      <c r="F1244" s="852" t="s">
        <v>4970</v>
      </c>
      <c r="G1244" s="836" t="s">
        <v>4978</v>
      </c>
      <c r="H1244" s="836" t="s">
        <v>4980</v>
      </c>
      <c r="I1244" s="853">
        <v>2548.5624389648438</v>
      </c>
      <c r="J1244" s="853">
        <v>31</v>
      </c>
      <c r="K1244" s="854">
        <v>77125.39990234375</v>
      </c>
    </row>
    <row r="1245" spans="1:11" ht="14.45" customHeight="1" x14ac:dyDescent="0.2">
      <c r="A1245" s="832" t="s">
        <v>585</v>
      </c>
      <c r="B1245" s="833" t="s">
        <v>586</v>
      </c>
      <c r="C1245" s="836" t="s">
        <v>3362</v>
      </c>
      <c r="D1245" s="852" t="s">
        <v>3363</v>
      </c>
      <c r="E1245" s="836" t="s">
        <v>4969</v>
      </c>
      <c r="F1245" s="852" t="s">
        <v>4970</v>
      </c>
      <c r="G1245" s="836" t="s">
        <v>4981</v>
      </c>
      <c r="H1245" s="836" t="s">
        <v>4982</v>
      </c>
      <c r="I1245" s="853">
        <v>2250.449951171875</v>
      </c>
      <c r="J1245" s="853">
        <v>15</v>
      </c>
      <c r="K1245" s="854">
        <v>33756.798828125</v>
      </c>
    </row>
    <row r="1246" spans="1:11" ht="14.45" customHeight="1" x14ac:dyDescent="0.2">
      <c r="A1246" s="832" t="s">
        <v>585</v>
      </c>
      <c r="B1246" s="833" t="s">
        <v>586</v>
      </c>
      <c r="C1246" s="836" t="s">
        <v>3362</v>
      </c>
      <c r="D1246" s="852" t="s">
        <v>3363</v>
      </c>
      <c r="E1246" s="836" t="s">
        <v>4969</v>
      </c>
      <c r="F1246" s="852" t="s">
        <v>4970</v>
      </c>
      <c r="G1246" s="836" t="s">
        <v>4981</v>
      </c>
      <c r="H1246" s="836" t="s">
        <v>4983</v>
      </c>
      <c r="I1246" s="853">
        <v>2250.4542410714284</v>
      </c>
      <c r="J1246" s="853">
        <v>29</v>
      </c>
      <c r="K1246" s="854">
        <v>65263.21923828125</v>
      </c>
    </row>
    <row r="1247" spans="1:11" ht="14.45" customHeight="1" x14ac:dyDescent="0.2">
      <c r="A1247" s="832" t="s">
        <v>585</v>
      </c>
      <c r="B1247" s="833" t="s">
        <v>586</v>
      </c>
      <c r="C1247" s="836" t="s">
        <v>3362</v>
      </c>
      <c r="D1247" s="852" t="s">
        <v>3363</v>
      </c>
      <c r="E1247" s="836" t="s">
        <v>4969</v>
      </c>
      <c r="F1247" s="852" t="s">
        <v>4970</v>
      </c>
      <c r="G1247" s="836" t="s">
        <v>4984</v>
      </c>
      <c r="H1247" s="836" t="s">
        <v>4985</v>
      </c>
      <c r="I1247" s="853">
        <v>3593.800048828125</v>
      </c>
      <c r="J1247" s="853">
        <v>5</v>
      </c>
      <c r="K1247" s="854">
        <v>17969</v>
      </c>
    </row>
    <row r="1248" spans="1:11" ht="14.45" customHeight="1" x14ac:dyDescent="0.2">
      <c r="A1248" s="832" t="s">
        <v>585</v>
      </c>
      <c r="B1248" s="833" t="s">
        <v>586</v>
      </c>
      <c r="C1248" s="836" t="s">
        <v>3362</v>
      </c>
      <c r="D1248" s="852" t="s">
        <v>3363</v>
      </c>
      <c r="E1248" s="836" t="s">
        <v>4969</v>
      </c>
      <c r="F1248" s="852" t="s">
        <v>4970</v>
      </c>
      <c r="G1248" s="836" t="s">
        <v>4986</v>
      </c>
      <c r="H1248" s="836" t="s">
        <v>4987</v>
      </c>
      <c r="I1248" s="853">
        <v>3782.889892578125</v>
      </c>
      <c r="J1248" s="853">
        <v>5</v>
      </c>
      <c r="K1248" s="854">
        <v>18914.44921875</v>
      </c>
    </row>
    <row r="1249" spans="1:11" ht="14.45" customHeight="1" x14ac:dyDescent="0.2">
      <c r="A1249" s="832" t="s">
        <v>585</v>
      </c>
      <c r="B1249" s="833" t="s">
        <v>586</v>
      </c>
      <c r="C1249" s="836" t="s">
        <v>3362</v>
      </c>
      <c r="D1249" s="852" t="s">
        <v>3363</v>
      </c>
      <c r="E1249" s="836" t="s">
        <v>4969</v>
      </c>
      <c r="F1249" s="852" t="s">
        <v>4970</v>
      </c>
      <c r="G1249" s="836" t="s">
        <v>4988</v>
      </c>
      <c r="H1249" s="836" t="s">
        <v>4989</v>
      </c>
      <c r="I1249" s="853">
        <v>2377.64990234375</v>
      </c>
      <c r="J1249" s="853">
        <v>7</v>
      </c>
      <c r="K1249" s="854">
        <v>16643.5498046875</v>
      </c>
    </row>
    <row r="1250" spans="1:11" ht="14.45" customHeight="1" x14ac:dyDescent="0.2">
      <c r="A1250" s="832" t="s">
        <v>585</v>
      </c>
      <c r="B1250" s="833" t="s">
        <v>586</v>
      </c>
      <c r="C1250" s="836" t="s">
        <v>3362</v>
      </c>
      <c r="D1250" s="852" t="s">
        <v>3363</v>
      </c>
      <c r="E1250" s="836" t="s">
        <v>4969</v>
      </c>
      <c r="F1250" s="852" t="s">
        <v>4970</v>
      </c>
      <c r="G1250" s="836" t="s">
        <v>4988</v>
      </c>
      <c r="H1250" s="836" t="s">
        <v>4990</v>
      </c>
      <c r="I1250" s="853">
        <v>2527.689900716146</v>
      </c>
      <c r="J1250" s="853">
        <v>28</v>
      </c>
      <c r="K1250" s="854">
        <v>71075.39892578125</v>
      </c>
    </row>
    <row r="1251" spans="1:11" ht="14.45" customHeight="1" x14ac:dyDescent="0.2">
      <c r="A1251" s="832" t="s">
        <v>585</v>
      </c>
      <c r="B1251" s="833" t="s">
        <v>586</v>
      </c>
      <c r="C1251" s="836" t="s">
        <v>3362</v>
      </c>
      <c r="D1251" s="852" t="s">
        <v>3363</v>
      </c>
      <c r="E1251" s="836" t="s">
        <v>4969</v>
      </c>
      <c r="F1251" s="852" t="s">
        <v>4970</v>
      </c>
      <c r="G1251" s="836" t="s">
        <v>4991</v>
      </c>
      <c r="H1251" s="836" t="s">
        <v>4992</v>
      </c>
      <c r="I1251" s="853">
        <v>5526.0498046875</v>
      </c>
      <c r="J1251" s="853">
        <v>5</v>
      </c>
      <c r="K1251" s="854">
        <v>27630.25</v>
      </c>
    </row>
    <row r="1252" spans="1:11" ht="14.45" customHeight="1" x14ac:dyDescent="0.2">
      <c r="A1252" s="832" t="s">
        <v>585</v>
      </c>
      <c r="B1252" s="833" t="s">
        <v>586</v>
      </c>
      <c r="C1252" s="836" t="s">
        <v>3362</v>
      </c>
      <c r="D1252" s="852" t="s">
        <v>3363</v>
      </c>
      <c r="E1252" s="836" t="s">
        <v>4969</v>
      </c>
      <c r="F1252" s="852" t="s">
        <v>4970</v>
      </c>
      <c r="G1252" s="836" t="s">
        <v>4993</v>
      </c>
      <c r="H1252" s="836" t="s">
        <v>4994</v>
      </c>
      <c r="I1252" s="853">
        <v>5056.58984375</v>
      </c>
      <c r="J1252" s="853">
        <v>10</v>
      </c>
      <c r="K1252" s="854">
        <v>50565.921875</v>
      </c>
    </row>
    <row r="1253" spans="1:11" ht="14.45" customHeight="1" x14ac:dyDescent="0.2">
      <c r="A1253" s="832" t="s">
        <v>585</v>
      </c>
      <c r="B1253" s="833" t="s">
        <v>586</v>
      </c>
      <c r="C1253" s="836" t="s">
        <v>3362</v>
      </c>
      <c r="D1253" s="852" t="s">
        <v>3363</v>
      </c>
      <c r="E1253" s="836" t="s">
        <v>4969</v>
      </c>
      <c r="F1253" s="852" t="s">
        <v>4970</v>
      </c>
      <c r="G1253" s="836" t="s">
        <v>4995</v>
      </c>
      <c r="H1253" s="836" t="s">
        <v>4996</v>
      </c>
      <c r="I1253" s="853">
        <v>4368.43017578125</v>
      </c>
      <c r="J1253" s="853">
        <v>5</v>
      </c>
      <c r="K1253" s="854">
        <v>21842.130859375</v>
      </c>
    </row>
    <row r="1254" spans="1:11" ht="14.45" customHeight="1" x14ac:dyDescent="0.2">
      <c r="A1254" s="832" t="s">
        <v>585</v>
      </c>
      <c r="B1254" s="833" t="s">
        <v>586</v>
      </c>
      <c r="C1254" s="836" t="s">
        <v>3362</v>
      </c>
      <c r="D1254" s="852" t="s">
        <v>3363</v>
      </c>
      <c r="E1254" s="836" t="s">
        <v>4969</v>
      </c>
      <c r="F1254" s="852" t="s">
        <v>4970</v>
      </c>
      <c r="G1254" s="836" t="s">
        <v>4997</v>
      </c>
      <c r="H1254" s="836" t="s">
        <v>4998</v>
      </c>
      <c r="I1254" s="853">
        <v>3249</v>
      </c>
      <c r="J1254" s="853">
        <v>5</v>
      </c>
      <c r="K1254" s="854">
        <v>16244.98046875</v>
      </c>
    </row>
    <row r="1255" spans="1:11" ht="14.45" customHeight="1" x14ac:dyDescent="0.2">
      <c r="A1255" s="832" t="s">
        <v>585</v>
      </c>
      <c r="B1255" s="833" t="s">
        <v>586</v>
      </c>
      <c r="C1255" s="836" t="s">
        <v>3362</v>
      </c>
      <c r="D1255" s="852" t="s">
        <v>3363</v>
      </c>
      <c r="E1255" s="836" t="s">
        <v>4969</v>
      </c>
      <c r="F1255" s="852" t="s">
        <v>4970</v>
      </c>
      <c r="G1255" s="836" t="s">
        <v>4999</v>
      </c>
      <c r="H1255" s="836" t="s">
        <v>5000</v>
      </c>
      <c r="I1255" s="853">
        <v>303.55800781250002</v>
      </c>
      <c r="J1255" s="853">
        <v>74</v>
      </c>
      <c r="K1255" s="854">
        <v>22462.469635009766</v>
      </c>
    </row>
    <row r="1256" spans="1:11" ht="14.45" customHeight="1" x14ac:dyDescent="0.2">
      <c r="A1256" s="832" t="s">
        <v>585</v>
      </c>
      <c r="B1256" s="833" t="s">
        <v>586</v>
      </c>
      <c r="C1256" s="836" t="s">
        <v>3362</v>
      </c>
      <c r="D1256" s="852" t="s">
        <v>3363</v>
      </c>
      <c r="E1256" s="836" t="s">
        <v>4969</v>
      </c>
      <c r="F1256" s="852" t="s">
        <v>4970</v>
      </c>
      <c r="G1256" s="836" t="s">
        <v>5001</v>
      </c>
      <c r="H1256" s="836" t="s">
        <v>5002</v>
      </c>
      <c r="I1256" s="853">
        <v>479.70001220703125</v>
      </c>
      <c r="J1256" s="853">
        <v>40</v>
      </c>
      <c r="K1256" s="854">
        <v>19187.990234375</v>
      </c>
    </row>
    <row r="1257" spans="1:11" ht="14.45" customHeight="1" thickBot="1" x14ac:dyDescent="0.25">
      <c r="A1257" s="840" t="s">
        <v>585</v>
      </c>
      <c r="B1257" s="841" t="s">
        <v>586</v>
      </c>
      <c r="C1257" s="844" t="s">
        <v>3362</v>
      </c>
      <c r="D1257" s="855" t="s">
        <v>3363</v>
      </c>
      <c r="E1257" s="844" t="s">
        <v>4969</v>
      </c>
      <c r="F1257" s="855" t="s">
        <v>4970</v>
      </c>
      <c r="G1257" s="844" t="s">
        <v>5001</v>
      </c>
      <c r="H1257" s="844" t="s">
        <v>5003</v>
      </c>
      <c r="I1257" s="856">
        <v>479.69858224051342</v>
      </c>
      <c r="J1257" s="856">
        <v>150</v>
      </c>
      <c r="K1257" s="857">
        <v>71954.69091796875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ACA5385-B53D-43F4-AC58-6D57B15EB0A1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371" t="s">
        <v>325</v>
      </c>
      <c r="B2" s="372"/>
    </row>
    <row r="3" spans="1:19" x14ac:dyDescent="0.25">
      <c r="A3" s="610" t="s">
        <v>232</v>
      </c>
      <c r="B3" s="611"/>
      <c r="C3" s="612" t="s">
        <v>221</v>
      </c>
      <c r="D3" s="613"/>
      <c r="E3" s="613"/>
      <c r="F3" s="614"/>
      <c r="G3" s="615" t="s">
        <v>222</v>
      </c>
      <c r="H3" s="616"/>
      <c r="I3" s="616"/>
      <c r="J3" s="617"/>
      <c r="K3" s="618" t="s">
        <v>231</v>
      </c>
      <c r="L3" s="619"/>
      <c r="M3" s="619"/>
      <c r="N3" s="619"/>
      <c r="O3" s="620"/>
      <c r="P3" s="616" t="s">
        <v>296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295</v>
      </c>
      <c r="D4" s="594" t="s">
        <v>130</v>
      </c>
      <c r="E4" s="594" t="s">
        <v>95</v>
      </c>
      <c r="F4" s="596" t="s">
        <v>68</v>
      </c>
      <c r="G4" s="584" t="s">
        <v>223</v>
      </c>
      <c r="H4" s="586" t="s">
        <v>227</v>
      </c>
      <c r="I4" s="586" t="s">
        <v>294</v>
      </c>
      <c r="J4" s="588" t="s">
        <v>224</v>
      </c>
      <c r="K4" s="607" t="s">
        <v>293</v>
      </c>
      <c r="L4" s="608"/>
      <c r="M4" s="608"/>
      <c r="N4" s="609"/>
      <c r="O4" s="596" t="s">
        <v>292</v>
      </c>
      <c r="P4" s="599" t="s">
        <v>291</v>
      </c>
      <c r="Q4" s="599" t="s">
        <v>234</v>
      </c>
      <c r="R4" s="601" t="s">
        <v>95</v>
      </c>
      <c r="S4" s="603" t="s">
        <v>233</v>
      </c>
    </row>
    <row r="5" spans="1:19" s="494" customFormat="1" ht="19.149999999999999" customHeight="1" x14ac:dyDescent="0.25">
      <c r="A5" s="605" t="s">
        <v>290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225</v>
      </c>
      <c r="L5" s="496" t="s">
        <v>226</v>
      </c>
      <c r="M5" s="496" t="s">
        <v>289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220</v>
      </c>
      <c r="B6" s="583"/>
      <c r="C6" s="493">
        <f ca="1">SUM(Tabulka[01 uv_sk])/2</f>
        <v>95.3125</v>
      </c>
      <c r="D6" s="491"/>
      <c r="E6" s="491"/>
      <c r="F6" s="490"/>
      <c r="G6" s="492">
        <f ca="1">SUM(Tabulka[05 h_vram])/2</f>
        <v>106777.22</v>
      </c>
      <c r="H6" s="491">
        <f ca="1">SUM(Tabulka[06 h_naduv])/2</f>
        <v>9606.25</v>
      </c>
      <c r="I6" s="491">
        <f ca="1">SUM(Tabulka[07 h_nadzk])/2</f>
        <v>1695.2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1746456</v>
      </c>
      <c r="N6" s="491">
        <f ca="1">SUM(Tabulka[12 m_oc])/2</f>
        <v>1746456</v>
      </c>
      <c r="O6" s="490">
        <f ca="1">SUM(Tabulka[13 m_sk])/2</f>
        <v>48291017</v>
      </c>
      <c r="P6" s="489">
        <f ca="1">SUM(Tabulka[14_vzsk])/2</f>
        <v>124424</v>
      </c>
      <c r="Q6" s="489">
        <f ca="1">SUM(Tabulka[15_vzpl])/2</f>
        <v>71824.046920821129</v>
      </c>
      <c r="R6" s="488">
        <f ca="1">IF(Q6=0,0,P6/Q6)</f>
        <v>1.7323446023191242</v>
      </c>
      <c r="S6" s="487">
        <f ca="1">Q6-P6</f>
        <v>-52599.953079178871</v>
      </c>
    </row>
    <row r="7" spans="1:19" hidden="1" x14ac:dyDescent="0.25">
      <c r="A7" s="486" t="s">
        <v>288</v>
      </c>
      <c r="B7" s="485" t="s">
        <v>287</v>
      </c>
      <c r="C7" s="484" t="s">
        <v>286</v>
      </c>
      <c r="D7" s="483" t="s">
        <v>285</v>
      </c>
      <c r="E7" s="482" t="s">
        <v>284</v>
      </c>
      <c r="F7" s="481" t="s">
        <v>283</v>
      </c>
      <c r="G7" s="480" t="s">
        <v>282</v>
      </c>
      <c r="H7" s="478" t="s">
        <v>281</v>
      </c>
      <c r="I7" s="478" t="s">
        <v>280</v>
      </c>
      <c r="J7" s="477" t="s">
        <v>279</v>
      </c>
      <c r="K7" s="479" t="s">
        <v>278</v>
      </c>
      <c r="L7" s="478" t="s">
        <v>277</v>
      </c>
      <c r="M7" s="478" t="s">
        <v>276</v>
      </c>
      <c r="N7" s="477" t="s">
        <v>275</v>
      </c>
      <c r="O7" s="476" t="s">
        <v>274</v>
      </c>
      <c r="P7" s="475" t="s">
        <v>273</v>
      </c>
      <c r="Q7" s="474" t="s">
        <v>272</v>
      </c>
      <c r="R7" s="473" t="s">
        <v>271</v>
      </c>
      <c r="S7" s="472" t="s">
        <v>270</v>
      </c>
    </row>
    <row r="8" spans="1:19" x14ac:dyDescent="0.25">
      <c r="A8" s="469" t="s">
        <v>269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21.5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25539.200000000001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4995.5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353.2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742599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742599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20518247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76059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39824.046920821122</v>
      </c>
      <c r="R8" s="471">
        <f ca="1">IF(Tabulka[[#This Row],[15_vzpl]]=0,"",Tabulka[[#This Row],[14_vzsk]]/Tabulka[[#This Row],[15_vzpl]])</f>
        <v>1.9098762150220909</v>
      </c>
      <c r="S8" s="470">
        <f ca="1">IF(Tabulka[[#This Row],[15_vzpl]]-Tabulka[[#This Row],[14_vzsk]]=0,"",Tabulka[[#This Row],[15_vzpl]]-Tabulka[[#This Row],[14_vzsk]])</f>
        <v>-36234.953079178878</v>
      </c>
    </row>
    <row r="9" spans="1:19" x14ac:dyDescent="0.25">
      <c r="A9" s="469">
        <v>99</v>
      </c>
      <c r="B9" s="468" t="s">
        <v>5017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10708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10708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181216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76059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39824.046920821122</v>
      </c>
      <c r="R9" s="471">
        <f ca="1">IF(Tabulka[[#This Row],[15_vzpl]]=0,"",Tabulka[[#This Row],[14_vzsk]]/Tabulka[[#This Row],[15_vzpl]])</f>
        <v>1.9098762150220909</v>
      </c>
      <c r="S9" s="470">
        <f ca="1">IF(Tabulka[[#This Row],[15_vzpl]]-Tabulka[[#This Row],[14_vzsk]]=0,"",Tabulka[[#This Row],[15_vzpl]]-Tabulka[[#This Row],[14_vzsk]])</f>
        <v>-36234.953079178878</v>
      </c>
    </row>
    <row r="10" spans="1:19" x14ac:dyDescent="0.25">
      <c r="A10" s="469">
        <v>100</v>
      </c>
      <c r="B10" s="468" t="s">
        <v>5018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3352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883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35876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35876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1717181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5019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21499.200000000001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4100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353.2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696015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696015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18619850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5005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1198.5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115.25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9506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9506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505619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>
        <v>526</v>
      </c>
      <c r="B13" s="468" t="s">
        <v>5020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115.25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9506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9506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505619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25">
      <c r="A14" s="469" t="s">
        <v>5006</v>
      </c>
      <c r="B14" s="468"/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70.8125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77623.520000000019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4495.5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1342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975955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975955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26746374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48365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32000</v>
      </c>
      <c r="R14" s="471">
        <f ca="1">IF(Tabulka[[#This Row],[15_vzpl]]=0,"",Tabulka[[#This Row],[14_vzsk]]/Tabulka[[#This Row],[15_vzpl]])</f>
        <v>1.5114062500000001</v>
      </c>
      <c r="S14" s="470">
        <f ca="1">IF(Tabulka[[#This Row],[15_vzpl]]-Tabulka[[#This Row],[14_vzsk]]=0,"",Tabulka[[#This Row],[15_vzpl]]-Tabulka[[#This Row],[14_vzsk]])</f>
        <v>-16365</v>
      </c>
    </row>
    <row r="15" spans="1:19" x14ac:dyDescent="0.25">
      <c r="A15" s="469">
        <v>303</v>
      </c>
      <c r="B15" s="468" t="s">
        <v>5021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13.3125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15323.25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442.25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147238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147238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4395383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48365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32000</v>
      </c>
      <c r="R15" s="471">
        <f ca="1">IF(Tabulka[[#This Row],[15_vzpl]]=0,"",Tabulka[[#This Row],[14_vzsk]]/Tabulka[[#This Row],[15_vzpl]])</f>
        <v>1.5114062500000001</v>
      </c>
      <c r="S15" s="470">
        <f ca="1">IF(Tabulka[[#This Row],[15_vzpl]]-Tabulka[[#This Row],[14_vzsk]]=0,"",Tabulka[[#This Row],[15_vzpl]]-Tabulka[[#This Row],[14_vzsk]])</f>
        <v>-16365</v>
      </c>
    </row>
    <row r="16" spans="1:19" x14ac:dyDescent="0.25">
      <c r="A16" s="469">
        <v>304</v>
      </c>
      <c r="B16" s="468" t="s">
        <v>5022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28666.930000000004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2196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783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390078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390078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11256100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305</v>
      </c>
      <c r="B17" s="468" t="s">
        <v>5023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17.375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19422.75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1587.25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334570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334570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7922029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418</v>
      </c>
      <c r="B18" s="468" t="s">
        <v>5024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1.375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1740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2152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2152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398708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424</v>
      </c>
      <c r="B19" s="468" t="s">
        <v>5025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4.125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4418.16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15236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15236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1119214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636</v>
      </c>
      <c r="B20" s="468" t="s">
        <v>5026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1498.5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15809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15809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337571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642</v>
      </c>
      <c r="B21" s="468" t="s">
        <v>5027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6.125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6553.93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70872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70872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1317369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 t="s">
        <v>5007</v>
      </c>
      <c r="B22" s="468"/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2416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18396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18396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520777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s="469">
        <v>30</v>
      </c>
      <c r="B23" s="468" t="s">
        <v>5028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2416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18396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18396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520777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298</v>
      </c>
    </row>
    <row r="25" spans="1:19" x14ac:dyDescent="0.25">
      <c r="A25" s="222" t="s">
        <v>199</v>
      </c>
    </row>
    <row r="26" spans="1:19" x14ac:dyDescent="0.25">
      <c r="A26" s="223" t="s">
        <v>268</v>
      </c>
    </row>
    <row r="27" spans="1:19" x14ac:dyDescent="0.25">
      <c r="A27" s="461" t="s">
        <v>267</v>
      </c>
    </row>
    <row r="28" spans="1:19" x14ac:dyDescent="0.25">
      <c r="A28" s="374" t="s">
        <v>230</v>
      </c>
    </row>
    <row r="29" spans="1:19" x14ac:dyDescent="0.25">
      <c r="A29" s="376" t="s">
        <v>235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0FA830A-49DE-4DCB-A3F3-C0F528B1D87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5016</v>
      </c>
    </row>
    <row r="2" spans="1:19" x14ac:dyDescent="0.25">
      <c r="A2" s="371" t="s">
        <v>325</v>
      </c>
    </row>
    <row r="3" spans="1:19" x14ac:dyDescent="0.25">
      <c r="A3" s="507" t="s">
        <v>207</v>
      </c>
      <c r="B3" s="506">
        <v>2019</v>
      </c>
      <c r="C3" t="s">
        <v>297</v>
      </c>
      <c r="D3" t="s">
        <v>288</v>
      </c>
      <c r="E3" t="s">
        <v>286</v>
      </c>
      <c r="F3" t="s">
        <v>285</v>
      </c>
      <c r="G3" t="s">
        <v>284</v>
      </c>
      <c r="H3" t="s">
        <v>283</v>
      </c>
      <c r="I3" t="s">
        <v>282</v>
      </c>
      <c r="J3" t="s">
        <v>281</v>
      </c>
      <c r="K3" t="s">
        <v>280</v>
      </c>
      <c r="L3" t="s">
        <v>279</v>
      </c>
      <c r="M3" t="s">
        <v>278</v>
      </c>
      <c r="N3" t="s">
        <v>277</v>
      </c>
      <c r="O3" t="s">
        <v>276</v>
      </c>
      <c r="P3" t="s">
        <v>275</v>
      </c>
      <c r="Q3" t="s">
        <v>274</v>
      </c>
      <c r="R3" t="s">
        <v>273</v>
      </c>
      <c r="S3" t="s">
        <v>272</v>
      </c>
    </row>
    <row r="4" spans="1:19" x14ac:dyDescent="0.25">
      <c r="A4" s="505" t="s">
        <v>208</v>
      </c>
      <c r="B4" s="504">
        <v>1</v>
      </c>
      <c r="C4" s="499">
        <v>1</v>
      </c>
      <c r="D4" s="499" t="s">
        <v>269</v>
      </c>
      <c r="E4" s="498">
        <v>21</v>
      </c>
      <c r="F4" s="498"/>
      <c r="G4" s="498"/>
      <c r="H4" s="498"/>
      <c r="I4" s="498">
        <v>3675.2</v>
      </c>
      <c r="J4" s="498">
        <v>634.5</v>
      </c>
      <c r="K4" s="498">
        <v>32.5</v>
      </c>
      <c r="L4" s="498"/>
      <c r="M4" s="498"/>
      <c r="N4" s="498"/>
      <c r="O4" s="498"/>
      <c r="P4" s="498"/>
      <c r="Q4" s="498">
        <v>2485332</v>
      </c>
      <c r="R4" s="498">
        <v>41530</v>
      </c>
      <c r="S4" s="498">
        <v>4978.0058651026393</v>
      </c>
    </row>
    <row r="5" spans="1:19" x14ac:dyDescent="0.25">
      <c r="A5" s="503" t="s">
        <v>209</v>
      </c>
      <c r="B5" s="502">
        <v>2</v>
      </c>
      <c r="C5">
        <v>1</v>
      </c>
      <c r="D5">
        <v>99</v>
      </c>
      <c r="R5">
        <v>41530</v>
      </c>
      <c r="S5">
        <v>4978.0058651026393</v>
      </c>
    </row>
    <row r="6" spans="1:19" x14ac:dyDescent="0.25">
      <c r="A6" s="505" t="s">
        <v>210</v>
      </c>
      <c r="B6" s="504">
        <v>3</v>
      </c>
      <c r="C6">
        <v>1</v>
      </c>
      <c r="D6">
        <v>100</v>
      </c>
      <c r="E6">
        <v>3</v>
      </c>
      <c r="I6">
        <v>512</v>
      </c>
      <c r="J6">
        <v>107</v>
      </c>
      <c r="Q6">
        <v>205997</v>
      </c>
    </row>
    <row r="7" spans="1:19" x14ac:dyDescent="0.25">
      <c r="A7" s="503" t="s">
        <v>211</v>
      </c>
      <c r="B7" s="502">
        <v>4</v>
      </c>
      <c r="C7">
        <v>1</v>
      </c>
      <c r="D7">
        <v>101</v>
      </c>
      <c r="E7">
        <v>18</v>
      </c>
      <c r="I7">
        <v>3163.2</v>
      </c>
      <c r="J7">
        <v>527.5</v>
      </c>
      <c r="K7">
        <v>32.5</v>
      </c>
      <c r="Q7">
        <v>2279335</v>
      </c>
    </row>
    <row r="8" spans="1:19" x14ac:dyDescent="0.25">
      <c r="A8" s="505" t="s">
        <v>212</v>
      </c>
      <c r="B8" s="504">
        <v>5</v>
      </c>
      <c r="C8">
        <v>1</v>
      </c>
      <c r="D8" t="s">
        <v>5005</v>
      </c>
      <c r="E8">
        <v>1</v>
      </c>
      <c r="I8">
        <v>162.75</v>
      </c>
      <c r="J8">
        <v>20</v>
      </c>
      <c r="Q8">
        <v>65776</v>
      </c>
    </row>
    <row r="9" spans="1:19" x14ac:dyDescent="0.25">
      <c r="A9" s="503" t="s">
        <v>213</v>
      </c>
      <c r="B9" s="502">
        <v>6</v>
      </c>
      <c r="C9">
        <v>1</v>
      </c>
      <c r="D9">
        <v>526</v>
      </c>
      <c r="E9">
        <v>1</v>
      </c>
      <c r="I9">
        <v>162.75</v>
      </c>
      <c r="J9">
        <v>20</v>
      </c>
      <c r="Q9">
        <v>65776</v>
      </c>
    </row>
    <row r="10" spans="1:19" x14ac:dyDescent="0.25">
      <c r="A10" s="505" t="s">
        <v>214</v>
      </c>
      <c r="B10" s="504">
        <v>7</v>
      </c>
      <c r="C10">
        <v>1</v>
      </c>
      <c r="D10" t="s">
        <v>5006</v>
      </c>
      <c r="E10">
        <v>69.25</v>
      </c>
      <c r="I10">
        <v>11031.55</v>
      </c>
      <c r="J10">
        <v>408.75</v>
      </c>
      <c r="K10">
        <v>95.75</v>
      </c>
      <c r="O10">
        <v>11500</v>
      </c>
      <c r="P10">
        <v>11500</v>
      </c>
      <c r="Q10">
        <v>3167410</v>
      </c>
      <c r="R10">
        <v>29178</v>
      </c>
      <c r="S10">
        <v>4000</v>
      </c>
    </row>
    <row r="11" spans="1:19" x14ac:dyDescent="0.25">
      <c r="A11" s="503" t="s">
        <v>215</v>
      </c>
      <c r="B11" s="502">
        <v>8</v>
      </c>
      <c r="C11">
        <v>1</v>
      </c>
      <c r="D11">
        <v>303</v>
      </c>
      <c r="E11">
        <v>15.25</v>
      </c>
      <c r="I11">
        <v>2495.5</v>
      </c>
      <c r="J11">
        <v>27.5</v>
      </c>
      <c r="K11">
        <v>38.75</v>
      </c>
      <c r="O11">
        <v>750</v>
      </c>
      <c r="P11">
        <v>750</v>
      </c>
      <c r="Q11">
        <v>596771</v>
      </c>
      <c r="R11">
        <v>29178</v>
      </c>
      <c r="S11">
        <v>4000</v>
      </c>
    </row>
    <row r="12" spans="1:19" x14ac:dyDescent="0.25">
      <c r="A12" s="505" t="s">
        <v>216</v>
      </c>
      <c r="B12" s="504">
        <v>9</v>
      </c>
      <c r="C12">
        <v>1</v>
      </c>
      <c r="D12">
        <v>304</v>
      </c>
      <c r="E12">
        <v>26</v>
      </c>
      <c r="I12">
        <v>4123.3999999999996</v>
      </c>
      <c r="J12">
        <v>218.75</v>
      </c>
      <c r="K12">
        <v>57</v>
      </c>
      <c r="Q12">
        <v>1350196</v>
      </c>
    </row>
    <row r="13" spans="1:19" x14ac:dyDescent="0.25">
      <c r="A13" s="503" t="s">
        <v>217</v>
      </c>
      <c r="B13" s="502">
        <v>10</v>
      </c>
      <c r="C13">
        <v>1</v>
      </c>
      <c r="D13">
        <v>305</v>
      </c>
      <c r="E13">
        <v>17</v>
      </c>
      <c r="I13">
        <v>2712</v>
      </c>
      <c r="J13">
        <v>128</v>
      </c>
      <c r="O13">
        <v>10750</v>
      </c>
      <c r="P13">
        <v>10750</v>
      </c>
      <c r="Q13">
        <v>893828</v>
      </c>
    </row>
    <row r="14" spans="1:19" x14ac:dyDescent="0.25">
      <c r="A14" s="505" t="s">
        <v>218</v>
      </c>
      <c r="B14" s="504">
        <v>11</v>
      </c>
      <c r="C14">
        <v>1</v>
      </c>
      <c r="D14">
        <v>424</v>
      </c>
      <c r="E14">
        <v>3.25</v>
      </c>
      <c r="I14">
        <v>505.15</v>
      </c>
      <c r="Q14">
        <v>115605</v>
      </c>
    </row>
    <row r="15" spans="1:19" x14ac:dyDescent="0.25">
      <c r="A15" s="503" t="s">
        <v>219</v>
      </c>
      <c r="B15" s="502">
        <v>12</v>
      </c>
      <c r="C15">
        <v>1</v>
      </c>
      <c r="D15">
        <v>636</v>
      </c>
      <c r="E15">
        <v>2</v>
      </c>
      <c r="I15">
        <v>325.5</v>
      </c>
      <c r="Q15">
        <v>60176</v>
      </c>
    </row>
    <row r="16" spans="1:19" x14ac:dyDescent="0.25">
      <c r="A16" s="501" t="s">
        <v>207</v>
      </c>
      <c r="B16" s="500">
        <v>2019</v>
      </c>
      <c r="C16">
        <v>1</v>
      </c>
      <c r="D16">
        <v>642</v>
      </c>
      <c r="E16">
        <v>5.75</v>
      </c>
      <c r="I16">
        <v>870</v>
      </c>
      <c r="J16">
        <v>34.5</v>
      </c>
      <c r="Q16">
        <v>150834</v>
      </c>
    </row>
    <row r="17" spans="3:19" x14ac:dyDescent="0.25">
      <c r="C17">
        <v>1</v>
      </c>
      <c r="D17" t="s">
        <v>5007</v>
      </c>
      <c r="E17">
        <v>2</v>
      </c>
      <c r="I17">
        <v>344</v>
      </c>
      <c r="Q17">
        <v>62736</v>
      </c>
    </row>
    <row r="18" spans="3:19" x14ac:dyDescent="0.25">
      <c r="C18">
        <v>1</v>
      </c>
      <c r="D18">
        <v>30</v>
      </c>
      <c r="E18">
        <v>2</v>
      </c>
      <c r="I18">
        <v>344</v>
      </c>
      <c r="Q18">
        <v>62736</v>
      </c>
    </row>
    <row r="19" spans="3:19" x14ac:dyDescent="0.25">
      <c r="C19" t="s">
        <v>5008</v>
      </c>
      <c r="E19">
        <v>93.25</v>
      </c>
      <c r="I19">
        <v>15213.499999999998</v>
      </c>
      <c r="J19">
        <v>1063.25</v>
      </c>
      <c r="K19">
        <v>128.25</v>
      </c>
      <c r="O19">
        <v>11500</v>
      </c>
      <c r="P19">
        <v>11500</v>
      </c>
      <c r="Q19">
        <v>5781254</v>
      </c>
      <c r="R19">
        <v>70708</v>
      </c>
      <c r="S19">
        <v>8978.0058651026393</v>
      </c>
    </row>
    <row r="20" spans="3:19" x14ac:dyDescent="0.25">
      <c r="C20">
        <v>2</v>
      </c>
      <c r="D20" t="s">
        <v>269</v>
      </c>
      <c r="E20">
        <v>21</v>
      </c>
      <c r="I20">
        <v>2929.6</v>
      </c>
      <c r="J20">
        <v>602.5</v>
      </c>
      <c r="K20">
        <v>40.5</v>
      </c>
      <c r="Q20">
        <v>2443376</v>
      </c>
      <c r="R20">
        <v>14909</v>
      </c>
      <c r="S20">
        <v>4978.0058651026393</v>
      </c>
    </row>
    <row r="21" spans="3:19" x14ac:dyDescent="0.25">
      <c r="C21">
        <v>2</v>
      </c>
      <c r="D21">
        <v>99</v>
      </c>
      <c r="R21">
        <v>14909</v>
      </c>
      <c r="S21">
        <v>4978.0058651026393</v>
      </c>
    </row>
    <row r="22" spans="3:19" x14ac:dyDescent="0.25">
      <c r="C22">
        <v>2</v>
      </c>
      <c r="D22">
        <v>100</v>
      </c>
      <c r="E22">
        <v>3</v>
      </c>
      <c r="I22">
        <v>272</v>
      </c>
      <c r="J22">
        <v>104.5</v>
      </c>
      <c r="Q22">
        <v>212953</v>
      </c>
    </row>
    <row r="23" spans="3:19" x14ac:dyDescent="0.25">
      <c r="C23">
        <v>2</v>
      </c>
      <c r="D23">
        <v>101</v>
      </c>
      <c r="E23">
        <v>18</v>
      </c>
      <c r="I23">
        <v>2657.6</v>
      </c>
      <c r="J23">
        <v>498</v>
      </c>
      <c r="K23">
        <v>40.5</v>
      </c>
      <c r="Q23">
        <v>2230423</v>
      </c>
    </row>
    <row r="24" spans="3:19" x14ac:dyDescent="0.25">
      <c r="C24">
        <v>2</v>
      </c>
      <c r="D24" t="s">
        <v>5005</v>
      </c>
      <c r="E24">
        <v>1</v>
      </c>
      <c r="I24">
        <v>147.25</v>
      </c>
      <c r="J24">
        <v>10.25</v>
      </c>
      <c r="Q24">
        <v>59139</v>
      </c>
    </row>
    <row r="25" spans="3:19" x14ac:dyDescent="0.25">
      <c r="C25">
        <v>2</v>
      </c>
      <c r="D25">
        <v>526</v>
      </c>
      <c r="E25">
        <v>1</v>
      </c>
      <c r="I25">
        <v>147.25</v>
      </c>
      <c r="J25">
        <v>10.25</v>
      </c>
      <c r="Q25">
        <v>59139</v>
      </c>
    </row>
    <row r="26" spans="3:19" x14ac:dyDescent="0.25">
      <c r="C26">
        <v>2</v>
      </c>
      <c r="D26" t="s">
        <v>5006</v>
      </c>
      <c r="E26">
        <v>73.25</v>
      </c>
      <c r="I26">
        <v>9017.2800000000007</v>
      </c>
      <c r="J26">
        <v>957</v>
      </c>
      <c r="K26">
        <v>256</v>
      </c>
      <c r="O26">
        <v>35700</v>
      </c>
      <c r="P26">
        <v>35700</v>
      </c>
      <c r="Q26">
        <v>3332414</v>
      </c>
      <c r="R26">
        <v>600</v>
      </c>
      <c r="S26">
        <v>4000</v>
      </c>
    </row>
    <row r="27" spans="3:19" x14ac:dyDescent="0.25">
      <c r="C27">
        <v>2</v>
      </c>
      <c r="D27">
        <v>303</v>
      </c>
      <c r="E27">
        <v>14.25</v>
      </c>
      <c r="I27">
        <v>1771.5</v>
      </c>
      <c r="J27">
        <v>176.75</v>
      </c>
      <c r="K27">
        <v>77.75</v>
      </c>
      <c r="O27">
        <v>4850</v>
      </c>
      <c r="P27">
        <v>4850</v>
      </c>
      <c r="Q27">
        <v>551047</v>
      </c>
      <c r="R27">
        <v>600</v>
      </c>
      <c r="S27">
        <v>4000</v>
      </c>
    </row>
    <row r="28" spans="3:19" x14ac:dyDescent="0.25">
      <c r="C28">
        <v>2</v>
      </c>
      <c r="D28">
        <v>304</v>
      </c>
      <c r="E28">
        <v>27</v>
      </c>
      <c r="I28">
        <v>3508.52</v>
      </c>
      <c r="J28">
        <v>458.5</v>
      </c>
      <c r="K28">
        <v>144.25</v>
      </c>
      <c r="O28">
        <v>13108</v>
      </c>
      <c r="P28">
        <v>13108</v>
      </c>
      <c r="Q28">
        <v>1440088</v>
      </c>
    </row>
    <row r="29" spans="3:19" x14ac:dyDescent="0.25">
      <c r="C29">
        <v>2</v>
      </c>
      <c r="D29">
        <v>305</v>
      </c>
      <c r="E29">
        <v>18</v>
      </c>
      <c r="I29">
        <v>2261.5</v>
      </c>
      <c r="J29">
        <v>290</v>
      </c>
      <c r="K29">
        <v>34</v>
      </c>
      <c r="O29">
        <v>10514</v>
      </c>
      <c r="P29">
        <v>10514</v>
      </c>
      <c r="Q29">
        <v>965148</v>
      </c>
    </row>
    <row r="30" spans="3:19" x14ac:dyDescent="0.25">
      <c r="C30">
        <v>2</v>
      </c>
      <c r="D30">
        <v>424</v>
      </c>
      <c r="E30">
        <v>6.25</v>
      </c>
      <c r="I30">
        <v>487.52</v>
      </c>
      <c r="Q30">
        <v>173940</v>
      </c>
    </row>
    <row r="31" spans="3:19" x14ac:dyDescent="0.25">
      <c r="C31">
        <v>2</v>
      </c>
      <c r="D31">
        <v>636</v>
      </c>
      <c r="E31">
        <v>2</v>
      </c>
      <c r="I31">
        <v>268.5</v>
      </c>
      <c r="Q31">
        <v>58112</v>
      </c>
    </row>
    <row r="32" spans="3:19" x14ac:dyDescent="0.25">
      <c r="C32">
        <v>2</v>
      </c>
      <c r="D32">
        <v>642</v>
      </c>
      <c r="E32">
        <v>5.75</v>
      </c>
      <c r="I32">
        <v>719.74</v>
      </c>
      <c r="J32">
        <v>31.75</v>
      </c>
      <c r="O32">
        <v>7228</v>
      </c>
      <c r="P32">
        <v>7228</v>
      </c>
      <c r="Q32">
        <v>144079</v>
      </c>
    </row>
    <row r="33" spans="3:19" x14ac:dyDescent="0.25">
      <c r="C33">
        <v>2</v>
      </c>
      <c r="D33" t="s">
        <v>5007</v>
      </c>
      <c r="E33">
        <v>2</v>
      </c>
      <c r="I33">
        <v>304</v>
      </c>
      <c r="Q33">
        <v>62196</v>
      </c>
    </row>
    <row r="34" spans="3:19" x14ac:dyDescent="0.25">
      <c r="C34">
        <v>2</v>
      </c>
      <c r="D34">
        <v>30</v>
      </c>
      <c r="E34">
        <v>2</v>
      </c>
      <c r="I34">
        <v>304</v>
      </c>
      <c r="Q34">
        <v>62196</v>
      </c>
    </row>
    <row r="35" spans="3:19" x14ac:dyDescent="0.25">
      <c r="C35" t="s">
        <v>5009</v>
      </c>
      <c r="E35">
        <v>97.25</v>
      </c>
      <c r="I35">
        <v>12398.130000000001</v>
      </c>
      <c r="J35">
        <v>1569.75</v>
      </c>
      <c r="K35">
        <v>296.5</v>
      </c>
      <c r="O35">
        <v>35700</v>
      </c>
      <c r="P35">
        <v>35700</v>
      </c>
      <c r="Q35">
        <v>5897125</v>
      </c>
      <c r="R35">
        <v>15509</v>
      </c>
      <c r="S35">
        <v>8978.0058651026393</v>
      </c>
    </row>
    <row r="36" spans="3:19" x14ac:dyDescent="0.25">
      <c r="C36">
        <v>3</v>
      </c>
      <c r="D36" t="s">
        <v>269</v>
      </c>
      <c r="E36">
        <v>22</v>
      </c>
      <c r="I36">
        <v>3131.2</v>
      </c>
      <c r="J36">
        <v>737</v>
      </c>
      <c r="K36">
        <v>44</v>
      </c>
      <c r="Q36">
        <v>2639371</v>
      </c>
      <c r="R36">
        <v>1200</v>
      </c>
      <c r="S36">
        <v>4978.0058651026393</v>
      </c>
    </row>
    <row r="37" spans="3:19" x14ac:dyDescent="0.25">
      <c r="C37">
        <v>3</v>
      </c>
      <c r="D37">
        <v>99</v>
      </c>
      <c r="E37">
        <v>1</v>
      </c>
      <c r="I37">
        <v>168</v>
      </c>
      <c r="Q37">
        <v>35750</v>
      </c>
      <c r="R37">
        <v>1200</v>
      </c>
      <c r="S37">
        <v>4978.0058651026393</v>
      </c>
    </row>
    <row r="38" spans="3:19" x14ac:dyDescent="0.25">
      <c r="C38">
        <v>3</v>
      </c>
      <c r="D38">
        <v>100</v>
      </c>
      <c r="E38">
        <v>3</v>
      </c>
      <c r="I38">
        <v>344</v>
      </c>
      <c r="J38">
        <v>118</v>
      </c>
      <c r="Q38">
        <v>217747</v>
      </c>
    </row>
    <row r="39" spans="3:19" x14ac:dyDescent="0.25">
      <c r="C39">
        <v>3</v>
      </c>
      <c r="D39">
        <v>101</v>
      </c>
      <c r="E39">
        <v>18</v>
      </c>
      <c r="I39">
        <v>2619.1999999999998</v>
      </c>
      <c r="J39">
        <v>619</v>
      </c>
      <c r="K39">
        <v>44</v>
      </c>
      <c r="Q39">
        <v>2385874</v>
      </c>
    </row>
    <row r="40" spans="3:19" x14ac:dyDescent="0.25">
      <c r="C40">
        <v>3</v>
      </c>
      <c r="D40" t="s">
        <v>5005</v>
      </c>
      <c r="E40">
        <v>1</v>
      </c>
      <c r="I40">
        <v>147.25</v>
      </c>
      <c r="J40">
        <v>9.25</v>
      </c>
      <c r="Q40">
        <v>58411</v>
      </c>
    </row>
    <row r="41" spans="3:19" x14ac:dyDescent="0.25">
      <c r="C41">
        <v>3</v>
      </c>
      <c r="D41">
        <v>526</v>
      </c>
      <c r="E41">
        <v>1</v>
      </c>
      <c r="I41">
        <v>147.25</v>
      </c>
      <c r="J41">
        <v>9.25</v>
      </c>
      <c r="Q41">
        <v>58411</v>
      </c>
    </row>
    <row r="42" spans="3:19" x14ac:dyDescent="0.25">
      <c r="C42">
        <v>3</v>
      </c>
      <c r="D42" t="s">
        <v>5006</v>
      </c>
      <c r="E42">
        <v>68.25</v>
      </c>
      <c r="I42">
        <v>8779.5999999999985</v>
      </c>
      <c r="J42">
        <v>983</v>
      </c>
      <c r="K42">
        <v>306.25</v>
      </c>
      <c r="O42">
        <v>33982</v>
      </c>
      <c r="P42">
        <v>33982</v>
      </c>
      <c r="Q42">
        <v>3316942</v>
      </c>
      <c r="R42">
        <v>3500</v>
      </c>
      <c r="S42">
        <v>4000</v>
      </c>
    </row>
    <row r="43" spans="3:19" x14ac:dyDescent="0.25">
      <c r="C43">
        <v>3</v>
      </c>
      <c r="D43">
        <v>303</v>
      </c>
      <c r="E43">
        <v>12.25</v>
      </c>
      <c r="I43">
        <v>1682.25</v>
      </c>
      <c r="J43">
        <v>111</v>
      </c>
      <c r="K43">
        <v>83.5</v>
      </c>
      <c r="O43">
        <v>3378</v>
      </c>
      <c r="P43">
        <v>3378</v>
      </c>
      <c r="Q43">
        <v>505574</v>
      </c>
      <c r="R43">
        <v>3500</v>
      </c>
      <c r="S43">
        <v>4000</v>
      </c>
    </row>
    <row r="44" spans="3:19" x14ac:dyDescent="0.25">
      <c r="C44">
        <v>3</v>
      </c>
      <c r="D44">
        <v>304</v>
      </c>
      <c r="E44">
        <v>26</v>
      </c>
      <c r="I44">
        <v>3510.65</v>
      </c>
      <c r="J44">
        <v>424.25</v>
      </c>
      <c r="K44">
        <v>132.75</v>
      </c>
      <c r="O44">
        <v>12104</v>
      </c>
      <c r="P44">
        <v>12104</v>
      </c>
      <c r="Q44">
        <v>1414322</v>
      </c>
    </row>
    <row r="45" spans="3:19" x14ac:dyDescent="0.25">
      <c r="C45">
        <v>3</v>
      </c>
      <c r="D45">
        <v>305</v>
      </c>
      <c r="E45">
        <v>18</v>
      </c>
      <c r="I45">
        <v>2302.5</v>
      </c>
      <c r="J45">
        <v>354</v>
      </c>
      <c r="K45">
        <v>90</v>
      </c>
      <c r="O45">
        <v>10000</v>
      </c>
      <c r="P45">
        <v>10000</v>
      </c>
      <c r="Q45">
        <v>1052185</v>
      </c>
    </row>
    <row r="46" spans="3:19" x14ac:dyDescent="0.25">
      <c r="C46">
        <v>3</v>
      </c>
      <c r="D46">
        <v>424</v>
      </c>
      <c r="E46">
        <v>4.25</v>
      </c>
      <c r="I46">
        <v>390.4</v>
      </c>
      <c r="J46">
        <v>39</v>
      </c>
      <c r="Q46">
        <v>154758</v>
      </c>
    </row>
    <row r="47" spans="3:19" x14ac:dyDescent="0.25">
      <c r="C47">
        <v>3</v>
      </c>
      <c r="D47">
        <v>636</v>
      </c>
      <c r="E47">
        <v>2</v>
      </c>
      <c r="I47">
        <v>162</v>
      </c>
      <c r="O47">
        <v>1500</v>
      </c>
      <c r="P47">
        <v>1500</v>
      </c>
      <c r="Q47">
        <v>39238</v>
      </c>
    </row>
    <row r="48" spans="3:19" x14ac:dyDescent="0.25">
      <c r="C48">
        <v>3</v>
      </c>
      <c r="D48">
        <v>642</v>
      </c>
      <c r="E48">
        <v>5.75</v>
      </c>
      <c r="I48">
        <v>731.8</v>
      </c>
      <c r="J48">
        <v>54.75</v>
      </c>
      <c r="O48">
        <v>7000</v>
      </c>
      <c r="P48">
        <v>7000</v>
      </c>
      <c r="Q48">
        <v>150865</v>
      </c>
    </row>
    <row r="49" spans="3:19" x14ac:dyDescent="0.25">
      <c r="C49">
        <v>3</v>
      </c>
      <c r="D49" t="s">
        <v>5007</v>
      </c>
      <c r="E49">
        <v>2</v>
      </c>
      <c r="I49">
        <v>336</v>
      </c>
      <c r="Q49">
        <v>62320</v>
      </c>
    </row>
    <row r="50" spans="3:19" x14ac:dyDescent="0.25">
      <c r="C50">
        <v>3</v>
      </c>
      <c r="D50">
        <v>30</v>
      </c>
      <c r="E50">
        <v>2</v>
      </c>
      <c r="I50">
        <v>336</v>
      </c>
      <c r="Q50">
        <v>62320</v>
      </c>
    </row>
    <row r="51" spans="3:19" x14ac:dyDescent="0.25">
      <c r="C51" t="s">
        <v>5010</v>
      </c>
      <c r="E51">
        <v>93.25</v>
      </c>
      <c r="I51">
        <v>12394.05</v>
      </c>
      <c r="J51">
        <v>1729.25</v>
      </c>
      <c r="K51">
        <v>350.25</v>
      </c>
      <c r="O51">
        <v>33982</v>
      </c>
      <c r="P51">
        <v>33982</v>
      </c>
      <c r="Q51">
        <v>6077044</v>
      </c>
      <c r="R51">
        <v>4700</v>
      </c>
      <c r="S51">
        <v>8978.0058651026393</v>
      </c>
    </row>
    <row r="52" spans="3:19" x14ac:dyDescent="0.25">
      <c r="C52">
        <v>4</v>
      </c>
      <c r="D52" t="s">
        <v>269</v>
      </c>
      <c r="E52">
        <v>22</v>
      </c>
      <c r="I52">
        <v>3521.6</v>
      </c>
      <c r="J52">
        <v>570.5</v>
      </c>
      <c r="K52">
        <v>62.2</v>
      </c>
      <c r="Q52">
        <v>2450859</v>
      </c>
      <c r="R52">
        <v>6950</v>
      </c>
      <c r="S52">
        <v>4978.0058651026393</v>
      </c>
    </row>
    <row r="53" spans="3:19" x14ac:dyDescent="0.25">
      <c r="C53">
        <v>4</v>
      </c>
      <c r="D53">
        <v>99</v>
      </c>
      <c r="E53">
        <v>1</v>
      </c>
      <c r="I53">
        <v>176</v>
      </c>
      <c r="Q53">
        <v>41750</v>
      </c>
      <c r="R53">
        <v>6950</v>
      </c>
      <c r="S53">
        <v>4978.0058651026393</v>
      </c>
    </row>
    <row r="54" spans="3:19" x14ac:dyDescent="0.25">
      <c r="C54">
        <v>4</v>
      </c>
      <c r="D54">
        <v>100</v>
      </c>
      <c r="E54">
        <v>3</v>
      </c>
      <c r="I54">
        <v>472</v>
      </c>
      <c r="J54">
        <v>102</v>
      </c>
      <c r="Q54">
        <v>221025</v>
      </c>
    </row>
    <row r="55" spans="3:19" x14ac:dyDescent="0.25">
      <c r="C55">
        <v>4</v>
      </c>
      <c r="D55">
        <v>101</v>
      </c>
      <c r="E55">
        <v>18</v>
      </c>
      <c r="I55">
        <v>2873.6</v>
      </c>
      <c r="J55">
        <v>468.5</v>
      </c>
      <c r="K55">
        <v>62.2</v>
      </c>
      <c r="Q55">
        <v>2188084</v>
      </c>
    </row>
    <row r="56" spans="3:19" x14ac:dyDescent="0.25">
      <c r="C56">
        <v>4</v>
      </c>
      <c r="D56" t="s">
        <v>5005</v>
      </c>
      <c r="E56">
        <v>1</v>
      </c>
      <c r="I56">
        <v>170.5</v>
      </c>
      <c r="J56">
        <v>40</v>
      </c>
      <c r="Q56">
        <v>73108</v>
      </c>
    </row>
    <row r="57" spans="3:19" x14ac:dyDescent="0.25">
      <c r="C57">
        <v>4</v>
      </c>
      <c r="D57">
        <v>526</v>
      </c>
      <c r="E57">
        <v>1</v>
      </c>
      <c r="I57">
        <v>170.5</v>
      </c>
      <c r="J57">
        <v>40</v>
      </c>
      <c r="Q57">
        <v>73108</v>
      </c>
    </row>
    <row r="58" spans="3:19" x14ac:dyDescent="0.25">
      <c r="C58">
        <v>4</v>
      </c>
      <c r="D58" t="s">
        <v>5006</v>
      </c>
      <c r="E58">
        <v>70.25</v>
      </c>
      <c r="I58">
        <v>10026.150000000001</v>
      </c>
      <c r="J58">
        <v>778.75</v>
      </c>
      <c r="K58">
        <v>295.5</v>
      </c>
      <c r="O58">
        <v>59870</v>
      </c>
      <c r="P58">
        <v>59870</v>
      </c>
      <c r="Q58">
        <v>3435865</v>
      </c>
      <c r="R58">
        <v>110</v>
      </c>
      <c r="S58">
        <v>4000</v>
      </c>
    </row>
    <row r="59" spans="3:19" x14ac:dyDescent="0.25">
      <c r="C59">
        <v>4</v>
      </c>
      <c r="D59">
        <v>303</v>
      </c>
      <c r="E59">
        <v>12.25</v>
      </c>
      <c r="I59">
        <v>1849.5</v>
      </c>
      <c r="J59">
        <v>112</v>
      </c>
      <c r="K59">
        <v>56</v>
      </c>
      <c r="O59">
        <v>7528</v>
      </c>
      <c r="P59">
        <v>7528</v>
      </c>
      <c r="Q59">
        <v>552230</v>
      </c>
      <c r="R59">
        <v>110</v>
      </c>
      <c r="S59">
        <v>4000</v>
      </c>
    </row>
    <row r="60" spans="3:19" x14ac:dyDescent="0.25">
      <c r="C60">
        <v>4</v>
      </c>
      <c r="D60">
        <v>304</v>
      </c>
      <c r="E60">
        <v>27</v>
      </c>
      <c r="I60">
        <v>3634.02</v>
      </c>
      <c r="J60">
        <v>342.25</v>
      </c>
      <c r="K60">
        <v>144.5</v>
      </c>
      <c r="O60">
        <v>22002</v>
      </c>
      <c r="P60">
        <v>22002</v>
      </c>
      <c r="Q60">
        <v>1402559</v>
      </c>
    </row>
    <row r="61" spans="3:19" x14ac:dyDescent="0.25">
      <c r="C61">
        <v>4</v>
      </c>
      <c r="D61">
        <v>305</v>
      </c>
      <c r="E61">
        <v>17</v>
      </c>
      <c r="I61">
        <v>2595.5</v>
      </c>
      <c r="J61">
        <v>286.5</v>
      </c>
      <c r="K61">
        <v>80</v>
      </c>
      <c r="O61">
        <v>19590</v>
      </c>
      <c r="P61">
        <v>19590</v>
      </c>
      <c r="Q61">
        <v>1055888</v>
      </c>
    </row>
    <row r="62" spans="3:19" x14ac:dyDescent="0.25">
      <c r="C62">
        <v>4</v>
      </c>
      <c r="D62">
        <v>418</v>
      </c>
      <c r="E62">
        <v>2</v>
      </c>
      <c r="I62">
        <v>324</v>
      </c>
      <c r="Q62">
        <v>72187</v>
      </c>
    </row>
    <row r="63" spans="3:19" x14ac:dyDescent="0.25">
      <c r="C63">
        <v>4</v>
      </c>
      <c r="D63">
        <v>424</v>
      </c>
      <c r="E63">
        <v>4.25</v>
      </c>
      <c r="I63">
        <v>706.77</v>
      </c>
      <c r="J63">
        <v>28</v>
      </c>
      <c r="O63">
        <v>2250</v>
      </c>
      <c r="P63">
        <v>2250</v>
      </c>
      <c r="Q63">
        <v>175275</v>
      </c>
    </row>
    <row r="64" spans="3:19" x14ac:dyDescent="0.25">
      <c r="C64">
        <v>4</v>
      </c>
      <c r="D64">
        <v>636</v>
      </c>
      <c r="E64">
        <v>2</v>
      </c>
      <c r="I64">
        <v>169.5</v>
      </c>
      <c r="O64">
        <v>1200</v>
      </c>
      <c r="P64">
        <v>1200</v>
      </c>
      <c r="Q64">
        <v>36462</v>
      </c>
    </row>
    <row r="65" spans="3:19" x14ac:dyDescent="0.25">
      <c r="C65">
        <v>4</v>
      </c>
      <c r="D65">
        <v>642</v>
      </c>
      <c r="E65">
        <v>5.75</v>
      </c>
      <c r="I65">
        <v>746.86</v>
      </c>
      <c r="J65">
        <v>10</v>
      </c>
      <c r="K65">
        <v>15</v>
      </c>
      <c r="O65">
        <v>7300</v>
      </c>
      <c r="P65">
        <v>7300</v>
      </c>
      <c r="Q65">
        <v>141264</v>
      </c>
    </row>
    <row r="66" spans="3:19" x14ac:dyDescent="0.25">
      <c r="C66">
        <v>4</v>
      </c>
      <c r="D66" t="s">
        <v>5007</v>
      </c>
      <c r="E66">
        <v>2</v>
      </c>
      <c r="I66">
        <v>328</v>
      </c>
      <c r="Q66">
        <v>62660</v>
      </c>
    </row>
    <row r="67" spans="3:19" x14ac:dyDescent="0.25">
      <c r="C67">
        <v>4</v>
      </c>
      <c r="D67">
        <v>30</v>
      </c>
      <c r="E67">
        <v>2</v>
      </c>
      <c r="I67">
        <v>328</v>
      </c>
      <c r="Q67">
        <v>62660</v>
      </c>
    </row>
    <row r="68" spans="3:19" x14ac:dyDescent="0.25">
      <c r="C68" t="s">
        <v>5011</v>
      </c>
      <c r="E68">
        <v>95.25</v>
      </c>
      <c r="I68">
        <v>14046.250000000002</v>
      </c>
      <c r="J68">
        <v>1389.25</v>
      </c>
      <c r="K68">
        <v>357.7</v>
      </c>
      <c r="O68">
        <v>59870</v>
      </c>
      <c r="P68">
        <v>59870</v>
      </c>
      <c r="Q68">
        <v>6022492</v>
      </c>
      <c r="R68">
        <v>7060</v>
      </c>
      <c r="S68">
        <v>8978.0058651026393</v>
      </c>
    </row>
    <row r="69" spans="3:19" x14ac:dyDescent="0.25">
      <c r="C69">
        <v>5</v>
      </c>
      <c r="D69" t="s">
        <v>269</v>
      </c>
      <c r="E69">
        <v>22</v>
      </c>
      <c r="I69">
        <v>3710.4</v>
      </c>
      <c r="J69">
        <v>736.5</v>
      </c>
      <c r="K69">
        <v>64.5</v>
      </c>
      <c r="Q69">
        <v>2462593</v>
      </c>
      <c r="S69">
        <v>4978.0058651026393</v>
      </c>
    </row>
    <row r="70" spans="3:19" x14ac:dyDescent="0.25">
      <c r="C70">
        <v>5</v>
      </c>
      <c r="D70">
        <v>99</v>
      </c>
      <c r="E70">
        <v>1</v>
      </c>
      <c r="I70">
        <v>184</v>
      </c>
      <c r="J70">
        <v>10.5</v>
      </c>
      <c r="Q70">
        <v>46979</v>
      </c>
      <c r="S70">
        <v>4978.0058651026393</v>
      </c>
    </row>
    <row r="71" spans="3:19" x14ac:dyDescent="0.25">
      <c r="C71">
        <v>5</v>
      </c>
      <c r="D71">
        <v>100</v>
      </c>
      <c r="E71">
        <v>3</v>
      </c>
      <c r="I71">
        <v>496</v>
      </c>
      <c r="J71">
        <v>123</v>
      </c>
      <c r="Q71">
        <v>226767</v>
      </c>
    </row>
    <row r="72" spans="3:19" x14ac:dyDescent="0.25">
      <c r="C72">
        <v>5</v>
      </c>
      <c r="D72">
        <v>101</v>
      </c>
      <c r="E72">
        <v>18</v>
      </c>
      <c r="I72">
        <v>3030.4</v>
      </c>
      <c r="J72">
        <v>603</v>
      </c>
      <c r="K72">
        <v>64.5</v>
      </c>
      <c r="Q72">
        <v>2188847</v>
      </c>
    </row>
    <row r="73" spans="3:19" x14ac:dyDescent="0.25">
      <c r="C73">
        <v>5</v>
      </c>
      <c r="D73" t="s">
        <v>5005</v>
      </c>
      <c r="E73">
        <v>1</v>
      </c>
      <c r="I73">
        <v>162.75</v>
      </c>
      <c r="J73">
        <v>16.75</v>
      </c>
      <c r="Q73">
        <v>63621</v>
      </c>
    </row>
    <row r="74" spans="3:19" x14ac:dyDescent="0.25">
      <c r="C74">
        <v>5</v>
      </c>
      <c r="D74">
        <v>526</v>
      </c>
      <c r="E74">
        <v>1</v>
      </c>
      <c r="I74">
        <v>162.75</v>
      </c>
      <c r="J74">
        <v>16.75</v>
      </c>
      <c r="Q74">
        <v>63621</v>
      </c>
    </row>
    <row r="75" spans="3:19" x14ac:dyDescent="0.25">
      <c r="C75">
        <v>5</v>
      </c>
      <c r="D75" t="s">
        <v>5006</v>
      </c>
      <c r="E75">
        <v>70.75</v>
      </c>
      <c r="I75">
        <v>10237.58</v>
      </c>
      <c r="J75">
        <v>385.5</v>
      </c>
      <c r="K75">
        <v>146</v>
      </c>
      <c r="O75">
        <v>50692</v>
      </c>
      <c r="P75">
        <v>50692</v>
      </c>
      <c r="Q75">
        <v>3262016</v>
      </c>
      <c r="R75">
        <v>7977</v>
      </c>
      <c r="S75">
        <v>4000</v>
      </c>
    </row>
    <row r="76" spans="3:19" x14ac:dyDescent="0.25">
      <c r="C76">
        <v>5</v>
      </c>
      <c r="D76">
        <v>303</v>
      </c>
      <c r="E76">
        <v>12.75</v>
      </c>
      <c r="I76">
        <v>1921.5</v>
      </c>
      <c r="K76">
        <v>20</v>
      </c>
      <c r="O76">
        <v>11524</v>
      </c>
      <c r="P76">
        <v>11524</v>
      </c>
      <c r="Q76">
        <v>536902</v>
      </c>
      <c r="R76">
        <v>7977</v>
      </c>
      <c r="S76">
        <v>4000</v>
      </c>
    </row>
    <row r="77" spans="3:19" x14ac:dyDescent="0.25">
      <c r="C77">
        <v>5</v>
      </c>
      <c r="D77">
        <v>304</v>
      </c>
      <c r="E77">
        <v>27</v>
      </c>
      <c r="I77">
        <v>3619.4</v>
      </c>
      <c r="J77">
        <v>191.25</v>
      </c>
      <c r="K77">
        <v>126</v>
      </c>
      <c r="O77">
        <v>17216</v>
      </c>
      <c r="P77">
        <v>17216</v>
      </c>
      <c r="Q77">
        <v>1364796</v>
      </c>
    </row>
    <row r="78" spans="3:19" x14ac:dyDescent="0.25">
      <c r="C78">
        <v>5</v>
      </c>
      <c r="D78">
        <v>305</v>
      </c>
      <c r="E78">
        <v>17</v>
      </c>
      <c r="I78">
        <v>2497.75</v>
      </c>
      <c r="J78">
        <v>169.25</v>
      </c>
      <c r="O78">
        <v>17552</v>
      </c>
      <c r="P78">
        <v>17552</v>
      </c>
      <c r="Q78">
        <v>943872</v>
      </c>
    </row>
    <row r="79" spans="3:19" x14ac:dyDescent="0.25">
      <c r="C79">
        <v>5</v>
      </c>
      <c r="D79">
        <v>418</v>
      </c>
      <c r="E79">
        <v>2</v>
      </c>
      <c r="I79">
        <v>348</v>
      </c>
      <c r="Q79">
        <v>75891</v>
      </c>
    </row>
    <row r="80" spans="3:19" x14ac:dyDescent="0.25">
      <c r="C80">
        <v>5</v>
      </c>
      <c r="D80">
        <v>424</v>
      </c>
      <c r="E80">
        <v>4.25</v>
      </c>
      <c r="I80">
        <v>738.9</v>
      </c>
      <c r="Q80">
        <v>142298</v>
      </c>
    </row>
    <row r="81" spans="3:19" x14ac:dyDescent="0.25">
      <c r="C81">
        <v>5</v>
      </c>
      <c r="D81">
        <v>636</v>
      </c>
      <c r="E81">
        <v>2</v>
      </c>
      <c r="I81">
        <v>153</v>
      </c>
      <c r="O81">
        <v>1200</v>
      </c>
      <c r="P81">
        <v>1200</v>
      </c>
      <c r="Q81">
        <v>34448</v>
      </c>
    </row>
    <row r="82" spans="3:19" x14ac:dyDescent="0.25">
      <c r="C82">
        <v>5</v>
      </c>
      <c r="D82">
        <v>642</v>
      </c>
      <c r="E82">
        <v>5.75</v>
      </c>
      <c r="I82">
        <v>959.03</v>
      </c>
      <c r="J82">
        <v>25</v>
      </c>
      <c r="O82">
        <v>3200</v>
      </c>
      <c r="P82">
        <v>3200</v>
      </c>
      <c r="Q82">
        <v>163809</v>
      </c>
    </row>
    <row r="83" spans="3:19" x14ac:dyDescent="0.25">
      <c r="C83">
        <v>5</v>
      </c>
      <c r="D83" t="s">
        <v>5007</v>
      </c>
      <c r="E83">
        <v>2</v>
      </c>
      <c r="I83">
        <v>328</v>
      </c>
      <c r="Q83">
        <v>63193</v>
      </c>
    </row>
    <row r="84" spans="3:19" x14ac:dyDescent="0.25">
      <c r="C84">
        <v>5</v>
      </c>
      <c r="D84">
        <v>30</v>
      </c>
      <c r="E84">
        <v>2</v>
      </c>
      <c r="I84">
        <v>328</v>
      </c>
      <c r="Q84">
        <v>63193</v>
      </c>
    </row>
    <row r="85" spans="3:19" x14ac:dyDescent="0.25">
      <c r="C85" t="s">
        <v>5012</v>
      </c>
      <c r="E85">
        <v>95.75</v>
      </c>
      <c r="I85">
        <v>14438.73</v>
      </c>
      <c r="J85">
        <v>1138.75</v>
      </c>
      <c r="K85">
        <v>210.5</v>
      </c>
      <c r="O85">
        <v>50692</v>
      </c>
      <c r="P85">
        <v>50692</v>
      </c>
      <c r="Q85">
        <v>5851423</v>
      </c>
      <c r="R85">
        <v>7977</v>
      </c>
      <c r="S85">
        <v>8978.0058651026393</v>
      </c>
    </row>
    <row r="86" spans="3:19" x14ac:dyDescent="0.25">
      <c r="C86">
        <v>6</v>
      </c>
      <c r="D86" t="s">
        <v>269</v>
      </c>
      <c r="E86">
        <v>22</v>
      </c>
      <c r="I86">
        <v>3243.2</v>
      </c>
      <c r="J86">
        <v>615</v>
      </c>
      <c r="K86">
        <v>40.5</v>
      </c>
      <c r="O86">
        <v>19960</v>
      </c>
      <c r="P86">
        <v>19960</v>
      </c>
      <c r="Q86">
        <v>2403816</v>
      </c>
      <c r="R86">
        <v>11470</v>
      </c>
      <c r="S86">
        <v>4978.0058651026393</v>
      </c>
    </row>
    <row r="87" spans="3:19" x14ac:dyDescent="0.25">
      <c r="C87">
        <v>6</v>
      </c>
      <c r="D87">
        <v>99</v>
      </c>
      <c r="E87">
        <v>1</v>
      </c>
      <c r="I87">
        <v>160</v>
      </c>
      <c r="J87">
        <v>2</v>
      </c>
      <c r="Q87">
        <v>43453</v>
      </c>
      <c r="R87">
        <v>11470</v>
      </c>
      <c r="S87">
        <v>4978.0058651026393</v>
      </c>
    </row>
    <row r="88" spans="3:19" x14ac:dyDescent="0.25">
      <c r="C88">
        <v>6</v>
      </c>
      <c r="D88">
        <v>100</v>
      </c>
      <c r="E88">
        <v>3</v>
      </c>
      <c r="I88">
        <v>360</v>
      </c>
      <c r="J88">
        <v>129</v>
      </c>
      <c r="Q88">
        <v>220188</v>
      </c>
    </row>
    <row r="89" spans="3:19" x14ac:dyDescent="0.25">
      <c r="C89">
        <v>6</v>
      </c>
      <c r="D89">
        <v>101</v>
      </c>
      <c r="E89">
        <v>18</v>
      </c>
      <c r="I89">
        <v>2723.2</v>
      </c>
      <c r="J89">
        <v>484</v>
      </c>
      <c r="K89">
        <v>40.5</v>
      </c>
      <c r="O89">
        <v>19960</v>
      </c>
      <c r="P89">
        <v>19960</v>
      </c>
      <c r="Q89">
        <v>2140175</v>
      </c>
    </row>
    <row r="90" spans="3:19" x14ac:dyDescent="0.25">
      <c r="C90">
        <v>6</v>
      </c>
      <c r="D90" t="s">
        <v>5005</v>
      </c>
      <c r="E90">
        <v>1</v>
      </c>
      <c r="I90">
        <v>120</v>
      </c>
      <c r="J90">
        <v>6</v>
      </c>
      <c r="Q90">
        <v>59193</v>
      </c>
    </row>
    <row r="91" spans="3:19" x14ac:dyDescent="0.25">
      <c r="C91">
        <v>6</v>
      </c>
      <c r="D91">
        <v>526</v>
      </c>
      <c r="E91">
        <v>1</v>
      </c>
      <c r="I91">
        <v>120</v>
      </c>
      <c r="J91">
        <v>6</v>
      </c>
      <c r="Q91">
        <v>59193</v>
      </c>
    </row>
    <row r="92" spans="3:19" x14ac:dyDescent="0.25">
      <c r="C92">
        <v>6</v>
      </c>
      <c r="D92" t="s">
        <v>5006</v>
      </c>
      <c r="E92">
        <v>72.25</v>
      </c>
      <c r="I92">
        <v>9269.02</v>
      </c>
      <c r="J92">
        <v>380</v>
      </c>
      <c r="K92">
        <v>51.5</v>
      </c>
      <c r="O92">
        <v>15452</v>
      </c>
      <c r="P92">
        <v>15452</v>
      </c>
      <c r="Q92">
        <v>3159434</v>
      </c>
      <c r="R92">
        <v>7000</v>
      </c>
      <c r="S92">
        <v>4000</v>
      </c>
    </row>
    <row r="93" spans="3:19" x14ac:dyDescent="0.25">
      <c r="C93">
        <v>6</v>
      </c>
      <c r="D93">
        <v>303</v>
      </c>
      <c r="E93">
        <v>12.25</v>
      </c>
      <c r="I93">
        <v>1716</v>
      </c>
      <c r="O93">
        <v>1500</v>
      </c>
      <c r="P93">
        <v>1500</v>
      </c>
      <c r="Q93">
        <v>464535</v>
      </c>
      <c r="R93">
        <v>7000</v>
      </c>
      <c r="S93">
        <v>4000</v>
      </c>
    </row>
    <row r="94" spans="3:19" x14ac:dyDescent="0.25">
      <c r="C94">
        <v>6</v>
      </c>
      <c r="D94">
        <v>304</v>
      </c>
      <c r="E94">
        <v>27</v>
      </c>
      <c r="I94">
        <v>3391.02</v>
      </c>
      <c r="J94">
        <v>190</v>
      </c>
      <c r="K94">
        <v>47.5</v>
      </c>
      <c r="O94">
        <v>9131</v>
      </c>
      <c r="P94">
        <v>9131</v>
      </c>
      <c r="Q94">
        <v>1352307</v>
      </c>
    </row>
    <row r="95" spans="3:19" x14ac:dyDescent="0.25">
      <c r="C95">
        <v>6</v>
      </c>
      <c r="D95">
        <v>305</v>
      </c>
      <c r="E95">
        <v>18</v>
      </c>
      <c r="I95">
        <v>2254</v>
      </c>
      <c r="J95">
        <v>156.5</v>
      </c>
      <c r="K95">
        <v>4</v>
      </c>
      <c r="O95">
        <v>4821</v>
      </c>
      <c r="P95">
        <v>4821</v>
      </c>
      <c r="Q95">
        <v>930597</v>
      </c>
    </row>
    <row r="96" spans="3:19" x14ac:dyDescent="0.25">
      <c r="C96">
        <v>6</v>
      </c>
      <c r="D96">
        <v>418</v>
      </c>
      <c r="E96">
        <v>2</v>
      </c>
      <c r="I96">
        <v>324</v>
      </c>
      <c r="Q96">
        <v>70824</v>
      </c>
    </row>
    <row r="97" spans="3:19" x14ac:dyDescent="0.25">
      <c r="C97">
        <v>6</v>
      </c>
      <c r="D97">
        <v>424</v>
      </c>
      <c r="E97">
        <v>4.25</v>
      </c>
      <c r="I97">
        <v>603</v>
      </c>
      <c r="Q97">
        <v>135767</v>
      </c>
    </row>
    <row r="98" spans="3:19" x14ac:dyDescent="0.25">
      <c r="C98">
        <v>6</v>
      </c>
      <c r="D98">
        <v>636</v>
      </c>
      <c r="E98">
        <v>2</v>
      </c>
      <c r="I98">
        <v>129</v>
      </c>
      <c r="Q98">
        <v>32211</v>
      </c>
    </row>
    <row r="99" spans="3:19" x14ac:dyDescent="0.25">
      <c r="C99">
        <v>6</v>
      </c>
      <c r="D99">
        <v>642</v>
      </c>
      <c r="E99">
        <v>6.75</v>
      </c>
      <c r="I99">
        <v>852</v>
      </c>
      <c r="J99">
        <v>33.5</v>
      </c>
      <c r="Q99">
        <v>173193</v>
      </c>
    </row>
    <row r="100" spans="3:19" x14ac:dyDescent="0.25">
      <c r="C100">
        <v>6</v>
      </c>
      <c r="D100" t="s">
        <v>5007</v>
      </c>
      <c r="E100">
        <v>2</v>
      </c>
      <c r="I100">
        <v>320</v>
      </c>
      <c r="Q100">
        <v>62320</v>
      </c>
    </row>
    <row r="101" spans="3:19" x14ac:dyDescent="0.25">
      <c r="C101">
        <v>6</v>
      </c>
      <c r="D101">
        <v>30</v>
      </c>
      <c r="E101">
        <v>2</v>
      </c>
      <c r="I101">
        <v>320</v>
      </c>
      <c r="Q101">
        <v>62320</v>
      </c>
    </row>
    <row r="102" spans="3:19" x14ac:dyDescent="0.25">
      <c r="C102" t="s">
        <v>5013</v>
      </c>
      <c r="E102">
        <v>97.25</v>
      </c>
      <c r="I102">
        <v>12952.22</v>
      </c>
      <c r="J102">
        <v>1001</v>
      </c>
      <c r="K102">
        <v>92</v>
      </c>
      <c r="O102">
        <v>35412</v>
      </c>
      <c r="P102">
        <v>35412</v>
      </c>
      <c r="Q102">
        <v>5684763</v>
      </c>
      <c r="R102">
        <v>18470</v>
      </c>
      <c r="S102">
        <v>8978.0058651026393</v>
      </c>
    </row>
    <row r="103" spans="3:19" x14ac:dyDescent="0.25">
      <c r="C103">
        <v>7</v>
      </c>
      <c r="D103" t="s">
        <v>269</v>
      </c>
      <c r="E103">
        <v>21</v>
      </c>
      <c r="I103">
        <v>2243.1999999999998</v>
      </c>
      <c r="J103">
        <v>346</v>
      </c>
      <c r="K103">
        <v>25.5</v>
      </c>
      <c r="O103">
        <v>722639</v>
      </c>
      <c r="P103">
        <v>722639</v>
      </c>
      <c r="Q103">
        <v>3134579</v>
      </c>
      <c r="S103">
        <v>4978.0058651026393</v>
      </c>
    </row>
    <row r="104" spans="3:19" x14ac:dyDescent="0.25">
      <c r="C104">
        <v>7</v>
      </c>
      <c r="D104">
        <v>99</v>
      </c>
      <c r="O104">
        <v>10708</v>
      </c>
      <c r="P104">
        <v>10708</v>
      </c>
      <c r="Q104">
        <v>10708</v>
      </c>
      <c r="S104">
        <v>4978.0058651026393</v>
      </c>
    </row>
    <row r="105" spans="3:19" x14ac:dyDescent="0.25">
      <c r="C105">
        <v>7</v>
      </c>
      <c r="D105">
        <v>100</v>
      </c>
      <c r="E105">
        <v>3</v>
      </c>
      <c r="I105">
        <v>384</v>
      </c>
      <c r="J105">
        <v>89.5</v>
      </c>
      <c r="O105">
        <v>35876</v>
      </c>
      <c r="P105">
        <v>35876</v>
      </c>
      <c r="Q105">
        <v>208239</v>
      </c>
    </row>
    <row r="106" spans="3:19" x14ac:dyDescent="0.25">
      <c r="C106">
        <v>7</v>
      </c>
      <c r="D106">
        <v>101</v>
      </c>
      <c r="E106">
        <v>18</v>
      </c>
      <c r="I106">
        <v>1859.2</v>
      </c>
      <c r="J106">
        <v>256.5</v>
      </c>
      <c r="K106">
        <v>25.5</v>
      </c>
      <c r="O106">
        <v>676055</v>
      </c>
      <c r="P106">
        <v>676055</v>
      </c>
      <c r="Q106">
        <v>2915632</v>
      </c>
    </row>
    <row r="107" spans="3:19" x14ac:dyDescent="0.25">
      <c r="C107">
        <v>7</v>
      </c>
      <c r="D107" t="s">
        <v>5005</v>
      </c>
      <c r="E107">
        <v>1</v>
      </c>
      <c r="I107">
        <v>112</v>
      </c>
      <c r="O107">
        <v>9506</v>
      </c>
      <c r="P107">
        <v>9506</v>
      </c>
      <c r="Q107">
        <v>64438</v>
      </c>
    </row>
    <row r="108" spans="3:19" x14ac:dyDescent="0.25">
      <c r="C108">
        <v>7</v>
      </c>
      <c r="D108">
        <v>526</v>
      </c>
      <c r="E108">
        <v>1</v>
      </c>
      <c r="I108">
        <v>112</v>
      </c>
      <c r="O108">
        <v>9506</v>
      </c>
      <c r="P108">
        <v>9506</v>
      </c>
      <c r="Q108">
        <v>64438</v>
      </c>
    </row>
    <row r="109" spans="3:19" x14ac:dyDescent="0.25">
      <c r="C109">
        <v>7</v>
      </c>
      <c r="D109" t="s">
        <v>5006</v>
      </c>
      <c r="E109">
        <v>70.25</v>
      </c>
      <c r="I109">
        <v>9052.5499999999993</v>
      </c>
      <c r="J109">
        <v>185.5</v>
      </c>
      <c r="K109">
        <v>37.5</v>
      </c>
      <c r="O109">
        <v>749189</v>
      </c>
      <c r="P109">
        <v>749189</v>
      </c>
      <c r="Q109">
        <v>3767714</v>
      </c>
      <c r="S109">
        <v>4000</v>
      </c>
    </row>
    <row r="110" spans="3:19" x14ac:dyDescent="0.25">
      <c r="C110">
        <v>7</v>
      </c>
      <c r="D110">
        <v>303</v>
      </c>
      <c r="E110">
        <v>13.25</v>
      </c>
      <c r="I110">
        <v>1760.5</v>
      </c>
      <c r="O110">
        <v>116208</v>
      </c>
      <c r="P110">
        <v>116208</v>
      </c>
      <c r="Q110">
        <v>620177</v>
      </c>
      <c r="S110">
        <v>4000</v>
      </c>
    </row>
    <row r="111" spans="3:19" x14ac:dyDescent="0.25">
      <c r="C111">
        <v>7</v>
      </c>
      <c r="D111">
        <v>304</v>
      </c>
      <c r="E111">
        <v>26</v>
      </c>
      <c r="I111">
        <v>3296.9</v>
      </c>
      <c r="J111">
        <v>116</v>
      </c>
      <c r="K111">
        <v>37.5</v>
      </c>
      <c r="O111">
        <v>306517</v>
      </c>
      <c r="P111">
        <v>306517</v>
      </c>
      <c r="Q111">
        <v>1567883</v>
      </c>
    </row>
    <row r="112" spans="3:19" x14ac:dyDescent="0.25">
      <c r="C112">
        <v>7</v>
      </c>
      <c r="D112">
        <v>305</v>
      </c>
      <c r="E112">
        <v>17</v>
      </c>
      <c r="I112">
        <v>2384.5</v>
      </c>
      <c r="J112">
        <v>69.5</v>
      </c>
      <c r="O112">
        <v>259093</v>
      </c>
      <c r="P112">
        <v>259093</v>
      </c>
      <c r="Q112">
        <v>1145356</v>
      </c>
    </row>
    <row r="113" spans="3:19" x14ac:dyDescent="0.25">
      <c r="C113">
        <v>7</v>
      </c>
      <c r="D113">
        <v>418</v>
      </c>
      <c r="E113">
        <v>2</v>
      </c>
      <c r="I113">
        <v>240</v>
      </c>
      <c r="O113">
        <v>2152</v>
      </c>
      <c r="P113">
        <v>2152</v>
      </c>
      <c r="Q113">
        <v>73156</v>
      </c>
    </row>
    <row r="114" spans="3:19" x14ac:dyDescent="0.25">
      <c r="C114">
        <v>7</v>
      </c>
      <c r="D114">
        <v>424</v>
      </c>
      <c r="E114">
        <v>3.25</v>
      </c>
      <c r="I114">
        <v>420.65</v>
      </c>
      <c r="O114">
        <v>12986</v>
      </c>
      <c r="P114">
        <v>12986</v>
      </c>
      <c r="Q114">
        <v>104407</v>
      </c>
    </row>
    <row r="115" spans="3:19" x14ac:dyDescent="0.25">
      <c r="C115">
        <v>7</v>
      </c>
      <c r="D115">
        <v>636</v>
      </c>
      <c r="E115">
        <v>2</v>
      </c>
      <c r="I115">
        <v>114</v>
      </c>
      <c r="O115">
        <v>10089</v>
      </c>
      <c r="P115">
        <v>10089</v>
      </c>
      <c r="Q115">
        <v>42891</v>
      </c>
    </row>
    <row r="116" spans="3:19" x14ac:dyDescent="0.25">
      <c r="C116">
        <v>7</v>
      </c>
      <c r="D116">
        <v>642</v>
      </c>
      <c r="E116">
        <v>6.75</v>
      </c>
      <c r="I116">
        <v>836</v>
      </c>
      <c r="O116">
        <v>42144</v>
      </c>
      <c r="P116">
        <v>42144</v>
      </c>
      <c r="Q116">
        <v>213844</v>
      </c>
    </row>
    <row r="117" spans="3:19" x14ac:dyDescent="0.25">
      <c r="C117">
        <v>7</v>
      </c>
      <c r="D117" t="s">
        <v>5007</v>
      </c>
      <c r="E117">
        <v>2</v>
      </c>
      <c r="I117">
        <v>176</v>
      </c>
      <c r="O117">
        <v>18396</v>
      </c>
      <c r="P117">
        <v>18396</v>
      </c>
      <c r="Q117">
        <v>82815</v>
      </c>
    </row>
    <row r="118" spans="3:19" x14ac:dyDescent="0.25">
      <c r="C118">
        <v>7</v>
      </c>
      <c r="D118">
        <v>30</v>
      </c>
      <c r="E118">
        <v>2</v>
      </c>
      <c r="I118">
        <v>176</v>
      </c>
      <c r="O118">
        <v>18396</v>
      </c>
      <c r="P118">
        <v>18396</v>
      </c>
      <c r="Q118">
        <v>82815</v>
      </c>
    </row>
    <row r="119" spans="3:19" x14ac:dyDescent="0.25">
      <c r="C119" t="s">
        <v>5014</v>
      </c>
      <c r="E119">
        <v>94.25</v>
      </c>
      <c r="I119">
        <v>11583.75</v>
      </c>
      <c r="J119">
        <v>531.5</v>
      </c>
      <c r="K119">
        <v>63</v>
      </c>
      <c r="O119">
        <v>1499730</v>
      </c>
      <c r="P119">
        <v>1499730</v>
      </c>
      <c r="Q119">
        <v>7049546</v>
      </c>
      <c r="S119">
        <v>8978.0058651026393</v>
      </c>
    </row>
    <row r="120" spans="3:19" x14ac:dyDescent="0.25">
      <c r="C120">
        <v>8</v>
      </c>
      <c r="D120" t="s">
        <v>269</v>
      </c>
      <c r="E120">
        <v>21</v>
      </c>
      <c r="I120">
        <v>3084.8</v>
      </c>
      <c r="J120">
        <v>753.5</v>
      </c>
      <c r="K120">
        <v>43.5</v>
      </c>
      <c r="Q120">
        <v>2498321</v>
      </c>
      <c r="S120">
        <v>4978.0058651026393</v>
      </c>
    </row>
    <row r="121" spans="3:19" x14ac:dyDescent="0.25">
      <c r="C121">
        <v>8</v>
      </c>
      <c r="D121">
        <v>99</v>
      </c>
      <c r="Q121">
        <v>2576</v>
      </c>
      <c r="S121">
        <v>4978.0058651026393</v>
      </c>
    </row>
    <row r="122" spans="3:19" x14ac:dyDescent="0.25">
      <c r="C122">
        <v>8</v>
      </c>
      <c r="D122">
        <v>100</v>
      </c>
      <c r="E122">
        <v>3</v>
      </c>
      <c r="I122">
        <v>512</v>
      </c>
      <c r="J122">
        <v>110</v>
      </c>
      <c r="Q122">
        <v>204265</v>
      </c>
    </row>
    <row r="123" spans="3:19" x14ac:dyDescent="0.25">
      <c r="C123">
        <v>8</v>
      </c>
      <c r="D123">
        <v>101</v>
      </c>
      <c r="E123">
        <v>18</v>
      </c>
      <c r="I123">
        <v>2572.8000000000002</v>
      </c>
      <c r="J123">
        <v>643.5</v>
      </c>
      <c r="K123">
        <v>43.5</v>
      </c>
      <c r="Q123">
        <v>2291480</v>
      </c>
    </row>
    <row r="124" spans="3:19" x14ac:dyDescent="0.25">
      <c r="C124">
        <v>8</v>
      </c>
      <c r="D124" t="s">
        <v>5005</v>
      </c>
      <c r="E124">
        <v>1</v>
      </c>
      <c r="I124">
        <v>176</v>
      </c>
      <c r="J124">
        <v>13</v>
      </c>
      <c r="Q124">
        <v>61933</v>
      </c>
    </row>
    <row r="125" spans="3:19" x14ac:dyDescent="0.25">
      <c r="C125">
        <v>8</v>
      </c>
      <c r="D125">
        <v>526</v>
      </c>
      <c r="E125">
        <v>1</v>
      </c>
      <c r="I125">
        <v>176</v>
      </c>
      <c r="J125">
        <v>13</v>
      </c>
      <c r="Q125">
        <v>61933</v>
      </c>
    </row>
    <row r="126" spans="3:19" x14ac:dyDescent="0.25">
      <c r="C126">
        <v>8</v>
      </c>
      <c r="D126" t="s">
        <v>5006</v>
      </c>
      <c r="E126">
        <v>72.25</v>
      </c>
      <c r="I126">
        <v>10209.790000000001</v>
      </c>
      <c r="J126">
        <v>417</v>
      </c>
      <c r="K126">
        <v>153.5</v>
      </c>
      <c r="O126">
        <v>19570</v>
      </c>
      <c r="P126">
        <v>19570</v>
      </c>
      <c r="Q126">
        <v>3304579</v>
      </c>
      <c r="S126">
        <v>4000</v>
      </c>
    </row>
    <row r="127" spans="3:19" x14ac:dyDescent="0.25">
      <c r="C127">
        <v>8</v>
      </c>
      <c r="D127">
        <v>303</v>
      </c>
      <c r="E127">
        <v>14.25</v>
      </c>
      <c r="I127">
        <v>2126.5</v>
      </c>
      <c r="J127">
        <v>15</v>
      </c>
      <c r="K127">
        <v>30</v>
      </c>
      <c r="O127">
        <v>1500</v>
      </c>
      <c r="P127">
        <v>1500</v>
      </c>
      <c r="Q127">
        <v>568147</v>
      </c>
      <c r="S127">
        <v>4000</v>
      </c>
    </row>
    <row r="128" spans="3:19" x14ac:dyDescent="0.25">
      <c r="C128">
        <v>8</v>
      </c>
      <c r="D128">
        <v>304</v>
      </c>
      <c r="E128">
        <v>26</v>
      </c>
      <c r="I128">
        <v>3583.02</v>
      </c>
      <c r="J128">
        <v>255</v>
      </c>
      <c r="K128">
        <v>93.5</v>
      </c>
      <c r="O128">
        <v>10000</v>
      </c>
      <c r="P128">
        <v>10000</v>
      </c>
      <c r="Q128">
        <v>1363949</v>
      </c>
    </row>
    <row r="129" spans="3:19" x14ac:dyDescent="0.25">
      <c r="C129">
        <v>8</v>
      </c>
      <c r="D129">
        <v>305</v>
      </c>
      <c r="E129">
        <v>17</v>
      </c>
      <c r="I129">
        <v>2415</v>
      </c>
      <c r="J129">
        <v>133.5</v>
      </c>
      <c r="K129">
        <v>30</v>
      </c>
      <c r="O129">
        <v>2250</v>
      </c>
      <c r="P129">
        <v>2250</v>
      </c>
      <c r="Q129">
        <v>935155</v>
      </c>
    </row>
    <row r="130" spans="3:19" x14ac:dyDescent="0.25">
      <c r="C130">
        <v>8</v>
      </c>
      <c r="D130">
        <v>418</v>
      </c>
      <c r="E130">
        <v>3</v>
      </c>
      <c r="I130">
        <v>504</v>
      </c>
      <c r="Q130">
        <v>106650</v>
      </c>
    </row>
    <row r="131" spans="3:19" x14ac:dyDescent="0.25">
      <c r="C131">
        <v>8</v>
      </c>
      <c r="D131">
        <v>424</v>
      </c>
      <c r="E131">
        <v>3.25</v>
      </c>
      <c r="I131">
        <v>565.77</v>
      </c>
      <c r="Q131">
        <v>117164</v>
      </c>
    </row>
    <row r="132" spans="3:19" x14ac:dyDescent="0.25">
      <c r="C132">
        <v>8</v>
      </c>
      <c r="D132">
        <v>636</v>
      </c>
      <c r="E132">
        <v>2</v>
      </c>
      <c r="I132">
        <v>177</v>
      </c>
      <c r="O132">
        <v>1820</v>
      </c>
      <c r="P132">
        <v>1820</v>
      </c>
      <c r="Q132">
        <v>34033</v>
      </c>
    </row>
    <row r="133" spans="3:19" x14ac:dyDescent="0.25">
      <c r="C133">
        <v>8</v>
      </c>
      <c r="D133">
        <v>642</v>
      </c>
      <c r="E133">
        <v>6.75</v>
      </c>
      <c r="I133">
        <v>838.5</v>
      </c>
      <c r="J133">
        <v>13.5</v>
      </c>
      <c r="O133">
        <v>4000</v>
      </c>
      <c r="P133">
        <v>4000</v>
      </c>
      <c r="Q133">
        <v>179481</v>
      </c>
    </row>
    <row r="134" spans="3:19" x14ac:dyDescent="0.25">
      <c r="C134">
        <v>8</v>
      </c>
      <c r="D134" t="s">
        <v>5007</v>
      </c>
      <c r="E134">
        <v>2</v>
      </c>
      <c r="I134">
        <v>280</v>
      </c>
      <c r="Q134">
        <v>62537</v>
      </c>
    </row>
    <row r="135" spans="3:19" x14ac:dyDescent="0.25">
      <c r="C135">
        <v>8</v>
      </c>
      <c r="D135">
        <v>30</v>
      </c>
      <c r="E135">
        <v>2</v>
      </c>
      <c r="I135">
        <v>280</v>
      </c>
      <c r="Q135">
        <v>62537</v>
      </c>
    </row>
    <row r="136" spans="3:19" x14ac:dyDescent="0.25">
      <c r="C136" t="s">
        <v>5015</v>
      </c>
      <c r="E136">
        <v>96.25</v>
      </c>
      <c r="I136">
        <v>13750.59</v>
      </c>
      <c r="J136">
        <v>1183.5</v>
      </c>
      <c r="K136">
        <v>197</v>
      </c>
      <c r="O136">
        <v>19570</v>
      </c>
      <c r="P136">
        <v>19570</v>
      </c>
      <c r="Q136">
        <v>5927370</v>
      </c>
      <c r="S136">
        <v>8978.0058651026393</v>
      </c>
    </row>
  </sheetData>
  <hyperlinks>
    <hyperlink ref="A2" location="Obsah!A1" display="Zpět na Obsah  KL 01  1.-4.měsíc" xr:uid="{CF3332C4-E77C-43E7-95E1-69829E54A0C2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5033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371" t="s">
        <v>325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821455.31</v>
      </c>
      <c r="C3" s="344">
        <f t="shared" ref="C3:Z3" si="0">SUBTOTAL(9,C6:C1048576)</f>
        <v>6</v>
      </c>
      <c r="D3" s="344"/>
      <c r="E3" s="344">
        <f>SUBTOTAL(9,E6:E1048576)/4</f>
        <v>961968.9800000001</v>
      </c>
      <c r="F3" s="344"/>
      <c r="G3" s="344">
        <f t="shared" si="0"/>
        <v>10</v>
      </c>
      <c r="H3" s="344">
        <f>SUBTOTAL(9,H6:H1048576)/4</f>
        <v>951330.92999999993</v>
      </c>
      <c r="I3" s="347">
        <f>IF(B3&lt;&gt;0,H3/B3,"")</f>
        <v>1.1581043039334664</v>
      </c>
      <c r="J3" s="345">
        <f>IF(E3&lt;&gt;0,H3/E3,"")</f>
        <v>0.98894137937795024</v>
      </c>
      <c r="K3" s="346">
        <f t="shared" si="0"/>
        <v>30.2</v>
      </c>
      <c r="L3" s="346"/>
      <c r="M3" s="344">
        <f t="shared" si="0"/>
        <v>4.6882136136409009E-4</v>
      </c>
      <c r="N3" s="344">
        <f t="shared" si="0"/>
        <v>64416.86</v>
      </c>
      <c r="O3" s="344"/>
      <c r="P3" s="344">
        <f t="shared" si="0"/>
        <v>2</v>
      </c>
      <c r="Q3" s="344">
        <f t="shared" si="0"/>
        <v>285073.64</v>
      </c>
      <c r="R3" s="347">
        <f>IF(K3&lt;&gt;0,Q3/K3,"")</f>
        <v>9439.5245033112587</v>
      </c>
      <c r="S3" s="347">
        <f>IF(N3&lt;&gt;0,Q3/N3,"")</f>
        <v>4.4254507282720708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5" customHeight="1" x14ac:dyDescent="0.2">
      <c r="A4" s="623" t="s">
        <v>252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58"/>
      <c r="B5" s="859">
        <v>2015</v>
      </c>
      <c r="C5" s="860"/>
      <c r="D5" s="860"/>
      <c r="E5" s="860">
        <v>2018</v>
      </c>
      <c r="F5" s="860"/>
      <c r="G5" s="860"/>
      <c r="H5" s="860">
        <v>2019</v>
      </c>
      <c r="I5" s="861" t="s">
        <v>254</v>
      </c>
      <c r="J5" s="862" t="s">
        <v>2</v>
      </c>
      <c r="K5" s="859">
        <v>2015</v>
      </c>
      <c r="L5" s="860"/>
      <c r="M5" s="860"/>
      <c r="N5" s="860">
        <v>2018</v>
      </c>
      <c r="O5" s="860"/>
      <c r="P5" s="860"/>
      <c r="Q5" s="860">
        <v>2019</v>
      </c>
      <c r="R5" s="861" t="s">
        <v>254</v>
      </c>
      <c r="S5" s="862" t="s">
        <v>2</v>
      </c>
      <c r="T5" s="859">
        <v>2015</v>
      </c>
      <c r="U5" s="860"/>
      <c r="V5" s="860"/>
      <c r="W5" s="860">
        <v>2018</v>
      </c>
      <c r="X5" s="860"/>
      <c r="Y5" s="860"/>
      <c r="Z5" s="860">
        <v>2019</v>
      </c>
      <c r="AA5" s="861" t="s">
        <v>254</v>
      </c>
      <c r="AB5" s="862" t="s">
        <v>2</v>
      </c>
    </row>
    <row r="6" spans="1:28" ht="14.45" customHeight="1" x14ac:dyDescent="0.25">
      <c r="A6" s="863" t="s">
        <v>5029</v>
      </c>
      <c r="B6" s="864">
        <v>821455.30999999994</v>
      </c>
      <c r="C6" s="865">
        <v>1</v>
      </c>
      <c r="D6" s="865">
        <v>0.85393118393484968</v>
      </c>
      <c r="E6" s="864">
        <v>961968.98000000021</v>
      </c>
      <c r="F6" s="865">
        <v>1.1710545519512197</v>
      </c>
      <c r="G6" s="865">
        <v>1</v>
      </c>
      <c r="H6" s="864">
        <v>951330.92999999982</v>
      </c>
      <c r="I6" s="865">
        <v>1.1581043039334664</v>
      </c>
      <c r="J6" s="865">
        <v>0.98894137937795001</v>
      </c>
      <c r="K6" s="864">
        <v>15.1</v>
      </c>
      <c r="L6" s="865">
        <v>1</v>
      </c>
      <c r="M6" s="865">
        <v>4.6882136136409009E-4</v>
      </c>
      <c r="N6" s="864">
        <v>32208.43</v>
      </c>
      <c r="O6" s="865">
        <v>2133.0086092715233</v>
      </c>
      <c r="P6" s="865">
        <v>1</v>
      </c>
      <c r="Q6" s="864">
        <v>142536.82</v>
      </c>
      <c r="R6" s="865">
        <v>9439.5245033112587</v>
      </c>
      <c r="S6" s="865">
        <v>4.4254507282720708</v>
      </c>
      <c r="T6" s="864"/>
      <c r="U6" s="865"/>
      <c r="V6" s="865"/>
      <c r="W6" s="864"/>
      <c r="X6" s="865"/>
      <c r="Y6" s="865"/>
      <c r="Z6" s="864"/>
      <c r="AA6" s="865"/>
      <c r="AB6" s="866"/>
    </row>
    <row r="7" spans="1:28" ht="14.45" customHeight="1" x14ac:dyDescent="0.25">
      <c r="A7" s="873" t="s">
        <v>5030</v>
      </c>
      <c r="B7" s="867">
        <v>803927.00999999989</v>
      </c>
      <c r="C7" s="868">
        <v>1</v>
      </c>
      <c r="D7" s="868">
        <v>0.85779662977169591</v>
      </c>
      <c r="E7" s="867">
        <v>937200.01000000024</v>
      </c>
      <c r="F7" s="868">
        <v>1.1657774876851077</v>
      </c>
      <c r="G7" s="868">
        <v>1</v>
      </c>
      <c r="H7" s="867">
        <v>931040.95999999985</v>
      </c>
      <c r="I7" s="868">
        <v>1.1581162822231834</v>
      </c>
      <c r="J7" s="868">
        <v>0.9934282437747729</v>
      </c>
      <c r="K7" s="867">
        <v>15.1</v>
      </c>
      <c r="L7" s="868">
        <v>1</v>
      </c>
      <c r="M7" s="868"/>
      <c r="N7" s="867"/>
      <c r="O7" s="868"/>
      <c r="P7" s="868"/>
      <c r="Q7" s="867">
        <v>69011.83</v>
      </c>
      <c r="R7" s="868">
        <v>4570.3198675496687</v>
      </c>
      <c r="S7" s="868"/>
      <c r="T7" s="867"/>
      <c r="U7" s="868"/>
      <c r="V7" s="868"/>
      <c r="W7" s="867"/>
      <c r="X7" s="868"/>
      <c r="Y7" s="868"/>
      <c r="Z7" s="867"/>
      <c r="AA7" s="868"/>
      <c r="AB7" s="869"/>
    </row>
    <row r="8" spans="1:28" ht="14.45" customHeight="1" x14ac:dyDescent="0.25">
      <c r="A8" s="873" t="s">
        <v>5031</v>
      </c>
      <c r="B8" s="867">
        <v>17528.300000000003</v>
      </c>
      <c r="C8" s="868">
        <v>1</v>
      </c>
      <c r="D8" s="868">
        <v>0.89663547491248907</v>
      </c>
      <c r="E8" s="867">
        <v>19548.97</v>
      </c>
      <c r="F8" s="868">
        <v>1.1152804322153316</v>
      </c>
      <c r="G8" s="868">
        <v>1</v>
      </c>
      <c r="H8" s="867">
        <v>6834.9699999999993</v>
      </c>
      <c r="I8" s="868">
        <v>0.3899391270117466</v>
      </c>
      <c r="J8" s="868">
        <v>0.34963325433513881</v>
      </c>
      <c r="K8" s="867"/>
      <c r="L8" s="868"/>
      <c r="M8" s="868"/>
      <c r="N8" s="867"/>
      <c r="O8" s="868"/>
      <c r="P8" s="868"/>
      <c r="Q8" s="867"/>
      <c r="R8" s="868"/>
      <c r="S8" s="868"/>
      <c r="T8" s="867"/>
      <c r="U8" s="868"/>
      <c r="V8" s="868"/>
      <c r="W8" s="867"/>
      <c r="X8" s="868"/>
      <c r="Y8" s="868"/>
      <c r="Z8" s="867"/>
      <c r="AA8" s="868"/>
      <c r="AB8" s="869"/>
    </row>
    <row r="9" spans="1:28" ht="14.45" customHeight="1" thickBot="1" x14ac:dyDescent="0.3">
      <c r="A9" s="874" t="s">
        <v>5032</v>
      </c>
      <c r="B9" s="870"/>
      <c r="C9" s="871"/>
      <c r="D9" s="871"/>
      <c r="E9" s="870">
        <v>5220</v>
      </c>
      <c r="F9" s="871"/>
      <c r="G9" s="871">
        <v>1</v>
      </c>
      <c r="H9" s="870">
        <v>13455</v>
      </c>
      <c r="I9" s="871"/>
      <c r="J9" s="871">
        <v>2.5775862068965516</v>
      </c>
      <c r="K9" s="870"/>
      <c r="L9" s="871"/>
      <c r="M9" s="871"/>
      <c r="N9" s="870">
        <v>32208.43</v>
      </c>
      <c r="O9" s="871"/>
      <c r="P9" s="871">
        <v>1</v>
      </c>
      <c r="Q9" s="870">
        <v>73524.989999999991</v>
      </c>
      <c r="R9" s="871"/>
      <c r="S9" s="871">
        <v>2.2827871460980864</v>
      </c>
      <c r="T9" s="870"/>
      <c r="U9" s="871"/>
      <c r="V9" s="871"/>
      <c r="W9" s="870"/>
      <c r="X9" s="871"/>
      <c r="Y9" s="871"/>
      <c r="Z9" s="870"/>
      <c r="AA9" s="871"/>
      <c r="AB9" s="872"/>
    </row>
    <row r="10" spans="1:28" ht="14.45" customHeight="1" thickBot="1" x14ac:dyDescent="0.25"/>
    <row r="11" spans="1:28" ht="14.45" customHeight="1" x14ac:dyDescent="0.25">
      <c r="A11" s="863" t="s">
        <v>605</v>
      </c>
      <c r="B11" s="864">
        <v>821455.31</v>
      </c>
      <c r="C11" s="865">
        <v>1</v>
      </c>
      <c r="D11" s="865">
        <v>0.85859021245050093</v>
      </c>
      <c r="E11" s="864">
        <v>956748.98</v>
      </c>
      <c r="F11" s="865">
        <v>1.1646999761922532</v>
      </c>
      <c r="G11" s="865">
        <v>1</v>
      </c>
      <c r="H11" s="864">
        <v>884865.93</v>
      </c>
      <c r="I11" s="865">
        <v>1.0771930246576651</v>
      </c>
      <c r="J11" s="866">
        <v>0.92486738789102241</v>
      </c>
    </row>
    <row r="12" spans="1:28" ht="14.45" customHeight="1" x14ac:dyDescent="0.25">
      <c r="A12" s="873" t="s">
        <v>5034</v>
      </c>
      <c r="B12" s="867">
        <v>319195.99</v>
      </c>
      <c r="C12" s="868">
        <v>1</v>
      </c>
      <c r="D12" s="868">
        <v>0.85967218499472897</v>
      </c>
      <c r="E12" s="867">
        <v>371299.66000000003</v>
      </c>
      <c r="F12" s="868">
        <v>1.1632340995261252</v>
      </c>
      <c r="G12" s="868">
        <v>1</v>
      </c>
      <c r="H12" s="867">
        <v>280213.66000000003</v>
      </c>
      <c r="I12" s="868">
        <v>0.87787337178014058</v>
      </c>
      <c r="J12" s="869">
        <v>0.75468331966692348</v>
      </c>
    </row>
    <row r="13" spans="1:28" ht="14.45" customHeight="1" x14ac:dyDescent="0.25">
      <c r="A13" s="873" t="s">
        <v>5035</v>
      </c>
      <c r="B13" s="867">
        <v>502259.32000000007</v>
      </c>
      <c r="C13" s="868">
        <v>1</v>
      </c>
      <c r="D13" s="868">
        <v>0.8579040112302122</v>
      </c>
      <c r="E13" s="867">
        <v>585449.31999999995</v>
      </c>
      <c r="F13" s="868">
        <v>1.1656315705600044</v>
      </c>
      <c r="G13" s="868">
        <v>1</v>
      </c>
      <c r="H13" s="867">
        <v>604652.27</v>
      </c>
      <c r="I13" s="868">
        <v>1.2038647087723529</v>
      </c>
      <c r="J13" s="869">
        <v>1.0328003626342928</v>
      </c>
    </row>
    <row r="14" spans="1:28" ht="14.45" customHeight="1" x14ac:dyDescent="0.25">
      <c r="A14" s="875" t="s">
        <v>3362</v>
      </c>
      <c r="B14" s="876"/>
      <c r="C14" s="877"/>
      <c r="D14" s="877"/>
      <c r="E14" s="876">
        <v>5220</v>
      </c>
      <c r="F14" s="877"/>
      <c r="G14" s="877">
        <v>1</v>
      </c>
      <c r="H14" s="876">
        <v>66465</v>
      </c>
      <c r="I14" s="877"/>
      <c r="J14" s="878">
        <v>12.732758620689655</v>
      </c>
    </row>
    <row r="15" spans="1:28" ht="14.45" customHeight="1" x14ac:dyDescent="0.25">
      <c r="A15" s="873" t="s">
        <v>5034</v>
      </c>
      <c r="B15" s="867"/>
      <c r="C15" s="868"/>
      <c r="D15" s="868"/>
      <c r="E15" s="867">
        <v>4640</v>
      </c>
      <c r="F15" s="868"/>
      <c r="G15" s="868">
        <v>1</v>
      </c>
      <c r="H15" s="867">
        <v>44123</v>
      </c>
      <c r="I15" s="868"/>
      <c r="J15" s="869">
        <v>9.5092672413793107</v>
      </c>
    </row>
    <row r="16" spans="1:28" ht="14.45" customHeight="1" thickBot="1" x14ac:dyDescent="0.3">
      <c r="A16" s="874" t="s">
        <v>5035</v>
      </c>
      <c r="B16" s="870"/>
      <c r="C16" s="871"/>
      <c r="D16" s="871"/>
      <c r="E16" s="870">
        <v>580</v>
      </c>
      <c r="F16" s="871"/>
      <c r="G16" s="871">
        <v>1</v>
      </c>
      <c r="H16" s="870">
        <v>22342</v>
      </c>
      <c r="I16" s="871"/>
      <c r="J16" s="872">
        <v>38.520689655172411</v>
      </c>
    </row>
    <row r="17" spans="1:1" ht="14.45" customHeight="1" x14ac:dyDescent="0.2">
      <c r="A17" s="805" t="s">
        <v>298</v>
      </c>
    </row>
    <row r="18" spans="1:1" ht="14.45" customHeight="1" x14ac:dyDescent="0.2">
      <c r="A18" s="806" t="s">
        <v>2205</v>
      </c>
    </row>
    <row r="19" spans="1:1" ht="14.45" customHeight="1" x14ac:dyDescent="0.2">
      <c r="A19" s="805" t="s">
        <v>5036</v>
      </c>
    </row>
    <row r="20" spans="1:1" ht="14.45" customHeight="1" x14ac:dyDescent="0.2">
      <c r="A20" s="805" t="s">
        <v>5037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A9C2D88D-EC66-4F9C-8730-D93EFB34411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371" t="s">
        <v>325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117613.42346412851</v>
      </c>
      <c r="D4" s="280">
        <f ca="1">IF(ISERROR(VLOOKUP("Náklady celkem",INDIRECT("HI!$A:$G"),5,0)),0,VLOOKUP("Náklady celkem",INDIRECT("HI!$A:$G"),5,0))</f>
        <v>121990.86590999999</v>
      </c>
      <c r="E4" s="281">
        <f ca="1">IF(C4=0,0,D4/C4)</f>
        <v>1.037218901694555</v>
      </c>
    </row>
    <row r="5" spans="1:5" ht="14.45" customHeight="1" x14ac:dyDescent="0.2">
      <c r="A5" s="282" t="s">
        <v>191</v>
      </c>
      <c r="B5" s="283"/>
      <c r="C5" s="284"/>
      <c r="D5" s="284"/>
      <c r="E5" s="285"/>
    </row>
    <row r="6" spans="1:5" ht="14.45" customHeight="1" x14ac:dyDescent="0.2">
      <c r="A6" s="286" t="s">
        <v>196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7210.0002014160154</v>
      </c>
      <c r="D7" s="288">
        <f>IF(ISERROR(HI!E5),"",HI!E5)</f>
        <v>7213.5648800000035</v>
      </c>
      <c r="E7" s="285">
        <f t="shared" ref="E7:E14" si="0">IF(C7=0,0,D7/C7)</f>
        <v>1.0004944075567832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0.87605110905393535</v>
      </c>
      <c r="E8" s="285">
        <f t="shared" si="0"/>
        <v>0.97339012117103929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248</v>
      </c>
      <c r="C9" s="400">
        <v>0.3</v>
      </c>
      <c r="D9" s="400">
        <f>IF('LŽ Statim'!G3="",0,'LŽ Statim'!G3)</f>
        <v>0.21380563124432334</v>
      </c>
      <c r="E9" s="285">
        <f>IF(C9=0,0,D9/C9)</f>
        <v>0.71268543748107782</v>
      </c>
    </row>
    <row r="10" spans="1:5" ht="14.45" customHeight="1" x14ac:dyDescent="0.2">
      <c r="A10" s="290" t="s">
        <v>192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0.59685643123342602</v>
      </c>
      <c r="E11" s="285">
        <f t="shared" si="0"/>
        <v>0.9947607187223767</v>
      </c>
    </row>
    <row r="12" spans="1:5" ht="14.45" customHeight="1" x14ac:dyDescent="0.2">
      <c r="A12" s="290" t="s">
        <v>193</v>
      </c>
      <c r="B12" s="287"/>
      <c r="C12" s="288"/>
      <c r="D12" s="288"/>
      <c r="E12" s="285"/>
    </row>
    <row r="13" spans="1:5" ht="14.45" customHeight="1" x14ac:dyDescent="0.2">
      <c r="A13" s="291" t="s">
        <v>197</v>
      </c>
      <c r="B13" s="287"/>
      <c r="C13" s="284"/>
      <c r="D13" s="284"/>
      <c r="E13" s="285"/>
    </row>
    <row r="14" spans="1:5" ht="14.45" customHeight="1" x14ac:dyDescent="0.2">
      <c r="A14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87" t="s">
        <v>135</v>
      </c>
      <c r="C14" s="288">
        <f>IF(ISERROR(HI!F6),"",HI!F6)</f>
        <v>24981.333239501953</v>
      </c>
      <c r="D14" s="288">
        <f>IF(ISERROR(HI!E6),"",HI!E6)</f>
        <v>26712.798530000004</v>
      </c>
      <c r="E14" s="285">
        <f t="shared" si="0"/>
        <v>1.0693103636182297</v>
      </c>
    </row>
    <row r="15" spans="1:5" ht="14.45" customHeight="1" thickBot="1" x14ac:dyDescent="0.25">
      <c r="A15" s="293" t="str">
        <f>HYPERLINK("#HI!A1","Osobní náklady")</f>
        <v>Osobní náklady</v>
      </c>
      <c r="B15" s="287"/>
      <c r="C15" s="284">
        <f ca="1">IF(ISERROR(VLOOKUP("Osobní náklady (Kč) *",INDIRECT("HI!$A:$G"),6,0)),0,VLOOKUP("Osobní náklady (Kč) *",INDIRECT("HI!$A:$G"),6,0))</f>
        <v>65048.087558105464</v>
      </c>
      <c r="D15" s="284">
        <f ca="1">IF(ISERROR(VLOOKUP("Osobní náklady (Kč) *",INDIRECT("HI!$A:$G"),5,0)),0,VLOOKUP("Osobní náklady (Kč) *",INDIRECT("HI!$A:$G"),5,0))</f>
        <v>65684.196970000005</v>
      </c>
      <c r="E15" s="285">
        <f ca="1">IF(C15=0,0,D15/C15)</f>
        <v>1.0097790640090121</v>
      </c>
    </row>
    <row r="16" spans="1:5" ht="14.45" customHeight="1" thickBot="1" x14ac:dyDescent="0.25">
      <c r="A16" s="297"/>
      <c r="B16" s="298"/>
      <c r="C16" s="299"/>
      <c r="D16" s="299"/>
      <c r="E16" s="300"/>
    </row>
    <row r="17" spans="1:5" ht="14.45" customHeight="1" thickBot="1" x14ac:dyDescent="0.25">
      <c r="A17" s="301" t="str">
        <f>HYPERLINK("#HI!A1","VÝNOSY CELKEM (v tisících)")</f>
        <v>VÝNOSY CELKEM (v tisících)</v>
      </c>
      <c r="B17" s="302"/>
      <c r="C17" s="303">
        <f ca="1">IF(ISERROR(VLOOKUP("Výnosy celkem",INDIRECT("HI!$A:$G"),6,0)),0,VLOOKUP("Výnosy celkem",INDIRECT("HI!$A:$G"),6,0))</f>
        <v>117005.47898000001</v>
      </c>
      <c r="D17" s="303">
        <f ca="1">IF(ISERROR(VLOOKUP("Výnosy celkem",INDIRECT("HI!$A:$G"),5,0)),0,VLOOKUP("Výnosy celkem",INDIRECT("HI!$A:$G"),5,0))</f>
        <v>122565.30092999998</v>
      </c>
      <c r="E17" s="304">
        <f t="shared" ref="E17:E30" ca="1" si="1">IF(C17=0,0,D17/C17)</f>
        <v>1.0475176205291234</v>
      </c>
    </row>
    <row r="18" spans="1:5" ht="14.45" customHeight="1" x14ac:dyDescent="0.2">
      <c r="A18" s="305" t="str">
        <f>HYPERLINK("#HI!A1","Ambulance (body za výkony + Kč za ZUM a ZULP)")</f>
        <v>Ambulance (body za výkony + Kč za ZUM a ZULP)</v>
      </c>
      <c r="B18" s="283"/>
      <c r="C18" s="284">
        <f ca="1">IF(ISERROR(VLOOKUP("Ambulance *",INDIRECT("HI!$A:$G"),6,0)),0,VLOOKUP("Ambulance *",INDIRECT("HI!$A:$G"),6,0))</f>
        <v>961.9689800000001</v>
      </c>
      <c r="D18" s="284">
        <f ca="1">IF(ISERROR(VLOOKUP("Ambulance *",INDIRECT("HI!$A:$G"),5,0)),0,VLOOKUP("Ambulance *",INDIRECT("HI!$A:$G"),5,0))</f>
        <v>951.33092999999997</v>
      </c>
      <c r="E18" s="285">
        <f t="shared" ca="1" si="1"/>
        <v>0.98894137937795024</v>
      </c>
    </row>
    <row r="19" spans="1:5" ht="14.45" customHeight="1" x14ac:dyDescent="0.25">
      <c r="A19" s="429" t="str">
        <f>HYPERLINK("#'ZV Vykáz.-A'!A1","Zdravotní výkony vykázané u ambulantních pacientů (min. 100 % 2016)")</f>
        <v>Zdravotní výkony vykázané u ambulantních pacientů (min. 100 % 2016)</v>
      </c>
      <c r="B19" s="430" t="s">
        <v>152</v>
      </c>
      <c r="C19" s="289">
        <v>1</v>
      </c>
      <c r="D19" s="289">
        <f>IF(ISERROR(VLOOKUP("Celkem:",'ZV Vykáz.-A'!$A:$AB,10,0)),"",VLOOKUP("Celkem:",'ZV Vykáz.-A'!$A:$AB,10,0))</f>
        <v>0.98894137937795024</v>
      </c>
      <c r="E19" s="285">
        <f t="shared" si="1"/>
        <v>0.98894137937795024</v>
      </c>
    </row>
    <row r="20" spans="1:5" ht="14.45" customHeight="1" x14ac:dyDescent="0.25">
      <c r="A20" s="427" t="str">
        <f>HYPERLINK("#'ZV Vykáz.-A'!A1","Specializovaná ambulantní péče")</f>
        <v>Specializovaná ambulantní péče</v>
      </c>
      <c r="B20" s="430" t="s">
        <v>152</v>
      </c>
      <c r="C20" s="289">
        <v>1</v>
      </c>
      <c r="D20" s="400">
        <f>IF(ISERROR(VLOOKUP("Specializovaná ambulantní péče",'ZV Vykáz.-A'!$A:$AB,10,0)),"",VLOOKUP("Specializovaná ambulantní péče",'ZV Vykáz.-A'!$A:$AB,10,0))</f>
        <v>0.98894137937795001</v>
      </c>
      <c r="E20" s="285">
        <f t="shared" si="1"/>
        <v>0.98894137937795001</v>
      </c>
    </row>
    <row r="21" spans="1:5" ht="14.45" customHeight="1" x14ac:dyDescent="0.25">
      <c r="A21" s="427" t="str">
        <f>HYPERLINK("#'ZV Vykáz.-A'!A1","Ambulantní péče ve vyjmenovaných odbornostech (§9)")</f>
        <v>Ambulantní péče ve vyjmenovaných odbornostech (§9)</v>
      </c>
      <c r="B21" s="430" t="s">
        <v>152</v>
      </c>
      <c r="C21" s="289">
        <v>1</v>
      </c>
      <c r="D21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1" s="285">
        <f>IF(OR(C21=0,D21=""),0,IF(C21="","",D21/C21))</f>
        <v>0</v>
      </c>
    </row>
    <row r="22" spans="1:5" ht="14.45" customHeight="1" x14ac:dyDescent="0.2">
      <c r="A22" s="306" t="str">
        <f>HYPERLINK("#'ZV Vykáz.-H'!A1","Zdravotní výkony vykázané u hospitalizovaných pacientů (max. 85 %)")</f>
        <v>Zdravotní výkony vykázané u hospitalizovaných pacientů (max. 85 %)</v>
      </c>
      <c r="B22" s="430" t="s">
        <v>154</v>
      </c>
      <c r="C22" s="289">
        <v>0.85</v>
      </c>
      <c r="D22" s="289">
        <f>IF(ISERROR(VLOOKUP("Celkem:",'ZV Vykáz.-H'!$A:$S,7,0)),"",VLOOKUP("Celkem:",'ZV Vykáz.-H'!$A:$S,7,0))</f>
        <v>1.017298077479603</v>
      </c>
      <c r="E22" s="285">
        <f t="shared" si="1"/>
        <v>1.1968212676230623</v>
      </c>
    </row>
    <row r="23" spans="1:5" ht="14.45" customHeight="1" x14ac:dyDescent="0.2">
      <c r="A23" s="307" t="str">
        <f>HYPERLINK("#HI!A1","Hospitalizace (casemix * 30000)")</f>
        <v>Hospitalizace (casemix * 30000)</v>
      </c>
      <c r="B23" s="287"/>
      <c r="C23" s="284">
        <f ca="1">IF(ISERROR(VLOOKUP("Hospitalizace *",INDIRECT("HI!$A:$G"),6,0)),0,VLOOKUP("Hospitalizace *",INDIRECT("HI!$A:$G"),6,0))</f>
        <v>116043.51000000001</v>
      </c>
      <c r="D23" s="284">
        <f ca="1">IF(ISERROR(VLOOKUP("Hospitalizace *",INDIRECT("HI!$A:$G"),5,0)),0,VLOOKUP("Hospitalizace *",INDIRECT("HI!$A:$G"),5,0))</f>
        <v>121613.96999999999</v>
      </c>
      <c r="E23" s="285">
        <f ca="1">IF(C23=0,0,D23/C23)</f>
        <v>1.0480032015577603</v>
      </c>
    </row>
    <row r="24" spans="1:5" ht="14.45" customHeight="1" x14ac:dyDescent="0.25">
      <c r="A24" s="429" t="str">
        <f>HYPERLINK("#'CaseMix'!A1","Casemix (min. 100 % 2016)")</f>
        <v>Casemix (min. 100 % 2016)</v>
      </c>
      <c r="B24" s="287" t="s">
        <v>70</v>
      </c>
      <c r="C24" s="289">
        <v>1</v>
      </c>
      <c r="D24" s="289">
        <f>IF(ISERROR(VLOOKUP("Celkem",CaseMix!A:O,6,0)),0,VLOOKUP("Celkem",CaseMix!A:O,6,0))</f>
        <v>1.0480032015577603</v>
      </c>
      <c r="E24" s="285">
        <f t="shared" si="1"/>
        <v>1.0480032015577603</v>
      </c>
    </row>
    <row r="25" spans="1:5" ht="14.45" customHeight="1" x14ac:dyDescent="0.25">
      <c r="A25" s="428" t="str">
        <f>HYPERLINK("#'CaseMix'!A1","DRG - Úhrada formou případového paušálu")</f>
        <v>DRG - Úhrada formou případového paušálu</v>
      </c>
      <c r="B25" s="287" t="s">
        <v>70</v>
      </c>
      <c r="C25" s="289">
        <v>1</v>
      </c>
      <c r="D25" s="289">
        <f>IF(ISERROR(CaseMix!F26),"",CaseMix!F26)</f>
        <v>1.0563760187729667</v>
      </c>
      <c r="E25" s="285">
        <f t="shared" si="1"/>
        <v>1.0563760187729667</v>
      </c>
    </row>
    <row r="26" spans="1:5" ht="14.45" customHeight="1" x14ac:dyDescent="0.25">
      <c r="A26" s="428" t="str">
        <f>HYPERLINK("#'CaseMix'!A1","DRG - Individuálně smluvně sjednaná složka úhrady")</f>
        <v>DRG - Individuálně smluvně sjednaná složka úhrady</v>
      </c>
      <c r="B26" s="287" t="s">
        <v>70</v>
      </c>
      <c r="C26" s="289">
        <v>1</v>
      </c>
      <c r="D26" s="289">
        <f>IF(ISERROR(CaseMix!F39),"",CaseMix!F39)</f>
        <v>0.78971289305327996</v>
      </c>
      <c r="E26" s="285">
        <f t="shared" si="1"/>
        <v>0.78971289305327996</v>
      </c>
    </row>
    <row r="27" spans="1:5" ht="14.45" customHeight="1" x14ac:dyDescent="0.25">
      <c r="A27" s="427" t="str">
        <f>HYPERLINK("#'CaseMix'!A1","DRG - Úhrada vyčleněná z úhrady formou případového paušálu")</f>
        <v>DRG - Úhrada vyčleněná z úhrady formou případového paušálu</v>
      </c>
      <c r="B27" s="287" t="s">
        <v>70</v>
      </c>
      <c r="C27" s="289">
        <v>1</v>
      </c>
      <c r="D27" s="289">
        <f>IF(ISERROR(CaseMix!F52),"",CaseMix!F52)</f>
        <v>0</v>
      </c>
      <c r="E27" s="285">
        <f t="shared" ref="E27" si="2">IF(C27=0,0,D27/C27)</f>
        <v>0</v>
      </c>
    </row>
    <row r="28" spans="1:5" ht="14.45" customHeight="1" x14ac:dyDescent="0.2">
      <c r="A28" s="306" t="str">
        <f>HYPERLINK("#'CaseMix'!A1","Počet hospitalizací ukončených na pracovišti (min. 95 %)")</f>
        <v>Počet hospitalizací ukončených na pracovišti (min. 95 %)</v>
      </c>
      <c r="B28" s="287" t="s">
        <v>70</v>
      </c>
      <c r="C28" s="289">
        <v>0.95</v>
      </c>
      <c r="D28" s="289">
        <f>IF(ISERROR(CaseMix!K13),"",CaseMix!K13)</f>
        <v>1.0212765957446808</v>
      </c>
      <c r="E28" s="285">
        <f t="shared" si="1"/>
        <v>1.0750279955207167</v>
      </c>
    </row>
    <row r="29" spans="1:5" ht="14.45" customHeight="1" x14ac:dyDescent="0.2">
      <c r="A29" s="306" t="str">
        <f>HYPERLINK("#'ALOS'!A1","Průměrná délka hospitalizace (max. 100 % republikového průměru)")</f>
        <v>Průměrná délka hospitalizace (max. 100 % republikového průměru)</v>
      </c>
      <c r="B29" s="287" t="s">
        <v>85</v>
      </c>
      <c r="C29" s="289">
        <v>1</v>
      </c>
      <c r="D29" s="308">
        <f>IF(ISERROR(INDEX(ALOS!$E:$E,COUNT(ALOS!$E:$E)+32)),0,INDEX(ALOS!$E:$E,COUNT(ALOS!$E:$E)+32))</f>
        <v>0.88527953496324163</v>
      </c>
      <c r="E29" s="285">
        <f t="shared" si="1"/>
        <v>0.88527953496324163</v>
      </c>
    </row>
    <row r="30" spans="1:5" ht="25.5" x14ac:dyDescent="0.2">
      <c r="A30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0" s="287" t="s">
        <v>149</v>
      </c>
      <c r="C30" s="289">
        <f>IF(E24&gt;1,95%,95%-2*ABS(C24-D24))</f>
        <v>0.95</v>
      </c>
      <c r="D30" s="289">
        <f>IF(ISERROR(VLOOKUP("Celkem:",'ZV Vyžád.'!$A:$M,7,0)),"",VLOOKUP("Celkem:",'ZV Vyžád.'!$A:$M,7,0))</f>
        <v>1.0019779985636998</v>
      </c>
      <c r="E30" s="285">
        <f t="shared" si="1"/>
        <v>1.0547136826986314</v>
      </c>
    </row>
    <row r="31" spans="1:5" ht="14.45" customHeight="1" thickBot="1" x14ac:dyDescent="0.25">
      <c r="A31" s="310" t="s">
        <v>194</v>
      </c>
      <c r="B31" s="294"/>
      <c r="C31" s="295"/>
      <c r="D31" s="295"/>
      <c r="E31" s="296"/>
    </row>
    <row r="32" spans="1:5" ht="14.45" customHeight="1" thickBot="1" x14ac:dyDescent="0.25">
      <c r="A32" s="311"/>
      <c r="B32" s="312"/>
      <c r="C32" s="313"/>
      <c r="D32" s="313"/>
      <c r="E32" s="314"/>
    </row>
    <row r="33" spans="1:5" ht="14.45" customHeight="1" thickBot="1" x14ac:dyDescent="0.25">
      <c r="A33" s="315" t="s">
        <v>195</v>
      </c>
      <c r="B33" s="316"/>
      <c r="C33" s="317"/>
      <c r="D33" s="317"/>
      <c r="E33" s="318"/>
    </row>
  </sheetData>
  <mergeCells count="1">
    <mergeCell ref="A1:E1"/>
  </mergeCells>
  <conditionalFormatting sqref="E5">
    <cfRule type="cellIs" dxfId="9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8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8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4:E26 E17 E8 E11 E28 E19:E20">
    <cfRule type="cellIs" dxfId="8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7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7">
    <cfRule type="cellIs" dxfId="82" priority="5" operator="lessThan">
      <formula>1</formula>
    </cfRule>
  </conditionalFormatting>
  <conditionalFormatting sqref="E29:E30 E4 E7 E14 E21:E22">
    <cfRule type="cellIs" dxfId="8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DBA2556-2751-4C08-AF9E-C6B2D39E9B78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5044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371" t="s">
        <v>325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2185</v>
      </c>
      <c r="C3" s="404">
        <f t="shared" si="0"/>
        <v>2485</v>
      </c>
      <c r="D3" s="438">
        <f t="shared" si="0"/>
        <v>2585</v>
      </c>
      <c r="E3" s="346">
        <f t="shared" si="0"/>
        <v>821455.30999999994</v>
      </c>
      <c r="F3" s="344">
        <f t="shared" si="0"/>
        <v>961968.98000000021</v>
      </c>
      <c r="G3" s="405">
        <f t="shared" si="0"/>
        <v>951330.92999999993</v>
      </c>
    </row>
    <row r="4" spans="1:7" ht="14.45" customHeight="1" x14ac:dyDescent="0.2">
      <c r="A4" s="623" t="s">
        <v>166</v>
      </c>
      <c r="B4" s="628" t="s">
        <v>250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58"/>
      <c r="B5" s="859">
        <v>2015</v>
      </c>
      <c r="C5" s="860">
        <v>2018</v>
      </c>
      <c r="D5" s="879">
        <v>2019</v>
      </c>
      <c r="E5" s="859">
        <v>2015</v>
      </c>
      <c r="F5" s="860">
        <v>2018</v>
      </c>
      <c r="G5" s="879">
        <v>2019</v>
      </c>
    </row>
    <row r="6" spans="1:7" ht="14.45" customHeight="1" x14ac:dyDescent="0.2">
      <c r="A6" s="886" t="s">
        <v>2207</v>
      </c>
      <c r="B6" s="225"/>
      <c r="C6" s="225">
        <v>9</v>
      </c>
      <c r="D6" s="225">
        <v>6</v>
      </c>
      <c r="E6" s="880"/>
      <c r="F6" s="880">
        <v>681.99</v>
      </c>
      <c r="G6" s="881">
        <v>528.66</v>
      </c>
    </row>
    <row r="7" spans="1:7" ht="14.45" customHeight="1" x14ac:dyDescent="0.2">
      <c r="A7" s="887" t="s">
        <v>5034</v>
      </c>
      <c r="B7" s="853">
        <v>472</v>
      </c>
      <c r="C7" s="853">
        <v>576</v>
      </c>
      <c r="D7" s="853">
        <v>530</v>
      </c>
      <c r="E7" s="882">
        <v>319195.99</v>
      </c>
      <c r="F7" s="882">
        <v>375939.66000000003</v>
      </c>
      <c r="G7" s="883">
        <v>324336.66000000003</v>
      </c>
    </row>
    <row r="8" spans="1:7" ht="14.45" customHeight="1" x14ac:dyDescent="0.2">
      <c r="A8" s="887" t="s">
        <v>2208</v>
      </c>
      <c r="B8" s="853"/>
      <c r="C8" s="853"/>
      <c r="D8" s="853">
        <v>174</v>
      </c>
      <c r="E8" s="882"/>
      <c r="F8" s="882"/>
      <c r="G8" s="883">
        <v>67947.67</v>
      </c>
    </row>
    <row r="9" spans="1:7" ht="14.45" customHeight="1" x14ac:dyDescent="0.2">
      <c r="A9" s="887" t="s">
        <v>5038</v>
      </c>
      <c r="B9" s="853"/>
      <c r="C9" s="853"/>
      <c r="D9" s="853">
        <v>1</v>
      </c>
      <c r="E9" s="882"/>
      <c r="F9" s="882"/>
      <c r="G9" s="883">
        <v>1178</v>
      </c>
    </row>
    <row r="10" spans="1:7" ht="14.45" customHeight="1" x14ac:dyDescent="0.2">
      <c r="A10" s="887" t="s">
        <v>5039</v>
      </c>
      <c r="B10" s="853"/>
      <c r="C10" s="853"/>
      <c r="D10" s="853">
        <v>16</v>
      </c>
      <c r="E10" s="882"/>
      <c r="F10" s="882"/>
      <c r="G10" s="883">
        <v>15883</v>
      </c>
    </row>
    <row r="11" spans="1:7" ht="14.45" customHeight="1" x14ac:dyDescent="0.2">
      <c r="A11" s="887" t="s">
        <v>2209</v>
      </c>
      <c r="B11" s="853"/>
      <c r="C11" s="853">
        <v>2</v>
      </c>
      <c r="D11" s="853">
        <v>4</v>
      </c>
      <c r="E11" s="882"/>
      <c r="F11" s="882">
        <v>74</v>
      </c>
      <c r="G11" s="883">
        <v>288.33</v>
      </c>
    </row>
    <row r="12" spans="1:7" ht="14.45" customHeight="1" x14ac:dyDescent="0.2">
      <c r="A12" s="887" t="s">
        <v>2210</v>
      </c>
      <c r="B12" s="853">
        <v>6</v>
      </c>
      <c r="C12" s="853">
        <v>4</v>
      </c>
      <c r="D12" s="853">
        <v>2</v>
      </c>
      <c r="E12" s="882">
        <v>484.65999999999997</v>
      </c>
      <c r="F12" s="882">
        <v>370.33</v>
      </c>
      <c r="G12" s="883">
        <v>159.32999999999998</v>
      </c>
    </row>
    <row r="13" spans="1:7" ht="14.45" customHeight="1" x14ac:dyDescent="0.2">
      <c r="A13" s="887" t="s">
        <v>5040</v>
      </c>
      <c r="B13" s="853">
        <v>1</v>
      </c>
      <c r="C13" s="853"/>
      <c r="D13" s="853"/>
      <c r="E13" s="882">
        <v>37</v>
      </c>
      <c r="F13" s="882"/>
      <c r="G13" s="883"/>
    </row>
    <row r="14" spans="1:7" ht="14.45" customHeight="1" x14ac:dyDescent="0.2">
      <c r="A14" s="887" t="s">
        <v>2211</v>
      </c>
      <c r="B14" s="853">
        <v>391</v>
      </c>
      <c r="C14" s="853">
        <v>384</v>
      </c>
      <c r="D14" s="853">
        <v>560</v>
      </c>
      <c r="E14" s="882">
        <v>184495.68000000005</v>
      </c>
      <c r="F14" s="882">
        <v>173551.33000000002</v>
      </c>
      <c r="G14" s="883">
        <v>251488.33000000002</v>
      </c>
    </row>
    <row r="15" spans="1:7" ht="14.45" customHeight="1" x14ac:dyDescent="0.2">
      <c r="A15" s="887" t="s">
        <v>2212</v>
      </c>
      <c r="B15" s="853">
        <v>3</v>
      </c>
      <c r="C15" s="853">
        <v>2</v>
      </c>
      <c r="D15" s="853">
        <v>21</v>
      </c>
      <c r="E15" s="882">
        <v>242.32999999999998</v>
      </c>
      <c r="F15" s="882">
        <v>160.32999999999998</v>
      </c>
      <c r="G15" s="883">
        <v>1717.6599999999999</v>
      </c>
    </row>
    <row r="16" spans="1:7" ht="14.45" customHeight="1" x14ac:dyDescent="0.2">
      <c r="A16" s="887" t="s">
        <v>2213</v>
      </c>
      <c r="B16" s="853"/>
      <c r="C16" s="853"/>
      <c r="D16" s="853">
        <v>2</v>
      </c>
      <c r="E16" s="882"/>
      <c r="F16" s="882"/>
      <c r="G16" s="883">
        <v>210</v>
      </c>
    </row>
    <row r="17" spans="1:7" ht="14.45" customHeight="1" x14ac:dyDescent="0.2">
      <c r="A17" s="887" t="s">
        <v>2214</v>
      </c>
      <c r="B17" s="853">
        <v>24</v>
      </c>
      <c r="C17" s="853">
        <v>19</v>
      </c>
      <c r="D17" s="853">
        <v>15</v>
      </c>
      <c r="E17" s="882">
        <v>1633.6599999999999</v>
      </c>
      <c r="F17" s="882">
        <v>1607.9899999999998</v>
      </c>
      <c r="G17" s="883">
        <v>1115.9899999999998</v>
      </c>
    </row>
    <row r="18" spans="1:7" ht="14.45" customHeight="1" x14ac:dyDescent="0.2">
      <c r="A18" s="887" t="s">
        <v>5041</v>
      </c>
      <c r="B18" s="853">
        <v>49</v>
      </c>
      <c r="C18" s="853"/>
      <c r="D18" s="853"/>
      <c r="E18" s="882">
        <v>4054.66</v>
      </c>
      <c r="F18" s="882"/>
      <c r="G18" s="883"/>
    </row>
    <row r="19" spans="1:7" ht="14.45" customHeight="1" x14ac:dyDescent="0.2">
      <c r="A19" s="887" t="s">
        <v>2215</v>
      </c>
      <c r="B19" s="853">
        <v>24</v>
      </c>
      <c r="C19" s="853">
        <v>35</v>
      </c>
      <c r="D19" s="853"/>
      <c r="E19" s="882">
        <v>2095</v>
      </c>
      <c r="F19" s="882">
        <v>2838.67</v>
      </c>
      <c r="G19" s="883"/>
    </row>
    <row r="20" spans="1:7" ht="14.45" customHeight="1" x14ac:dyDescent="0.2">
      <c r="A20" s="887" t="s">
        <v>2216</v>
      </c>
      <c r="B20" s="853">
        <v>1</v>
      </c>
      <c r="C20" s="853"/>
      <c r="D20" s="853"/>
      <c r="E20" s="882">
        <v>37</v>
      </c>
      <c r="F20" s="882"/>
      <c r="G20" s="883"/>
    </row>
    <row r="21" spans="1:7" ht="14.45" customHeight="1" x14ac:dyDescent="0.2">
      <c r="A21" s="887" t="s">
        <v>5042</v>
      </c>
      <c r="B21" s="853">
        <v>1</v>
      </c>
      <c r="C21" s="853"/>
      <c r="D21" s="853"/>
      <c r="E21" s="882">
        <v>37</v>
      </c>
      <c r="F21" s="882"/>
      <c r="G21" s="883"/>
    </row>
    <row r="22" spans="1:7" ht="14.45" customHeight="1" x14ac:dyDescent="0.2">
      <c r="A22" s="887" t="s">
        <v>2217</v>
      </c>
      <c r="B22" s="853">
        <v>660</v>
      </c>
      <c r="C22" s="853">
        <v>753</v>
      </c>
      <c r="D22" s="853">
        <v>863</v>
      </c>
      <c r="E22" s="882">
        <v>94796.67</v>
      </c>
      <c r="F22" s="882">
        <v>106941.01</v>
      </c>
      <c r="G22" s="883">
        <v>124308.32</v>
      </c>
    </row>
    <row r="23" spans="1:7" ht="14.45" customHeight="1" x14ac:dyDescent="0.2">
      <c r="A23" s="887" t="s">
        <v>2218</v>
      </c>
      <c r="B23" s="853">
        <v>282</v>
      </c>
      <c r="C23" s="853">
        <v>232</v>
      </c>
      <c r="D23" s="853">
        <v>237</v>
      </c>
      <c r="E23" s="882">
        <v>135584.99999999997</v>
      </c>
      <c r="F23" s="882">
        <v>117125.67</v>
      </c>
      <c r="G23" s="883">
        <v>116425.66</v>
      </c>
    </row>
    <row r="24" spans="1:7" ht="14.45" customHeight="1" x14ac:dyDescent="0.2">
      <c r="A24" s="887" t="s">
        <v>2219</v>
      </c>
      <c r="B24" s="853"/>
      <c r="C24" s="853">
        <v>6</v>
      </c>
      <c r="D24" s="853"/>
      <c r="E24" s="882"/>
      <c r="F24" s="882">
        <v>486.67</v>
      </c>
      <c r="G24" s="883"/>
    </row>
    <row r="25" spans="1:7" ht="14.45" customHeight="1" x14ac:dyDescent="0.2">
      <c r="A25" s="887" t="s">
        <v>2220</v>
      </c>
      <c r="B25" s="853">
        <v>3</v>
      </c>
      <c r="C25" s="853">
        <v>24</v>
      </c>
      <c r="D25" s="853"/>
      <c r="E25" s="882">
        <v>242.32999999999998</v>
      </c>
      <c r="F25" s="882">
        <v>3460.66</v>
      </c>
      <c r="G25" s="883"/>
    </row>
    <row r="26" spans="1:7" ht="14.45" customHeight="1" x14ac:dyDescent="0.2">
      <c r="A26" s="887" t="s">
        <v>2221</v>
      </c>
      <c r="B26" s="853">
        <v>7</v>
      </c>
      <c r="C26" s="853">
        <v>18</v>
      </c>
      <c r="D26" s="853">
        <v>3</v>
      </c>
      <c r="E26" s="882">
        <v>561</v>
      </c>
      <c r="F26" s="882">
        <v>1448.67</v>
      </c>
      <c r="G26" s="883">
        <v>285.33</v>
      </c>
    </row>
    <row r="27" spans="1:7" ht="14.45" customHeight="1" x14ac:dyDescent="0.2">
      <c r="A27" s="887" t="s">
        <v>2222</v>
      </c>
      <c r="B27" s="853">
        <v>208</v>
      </c>
      <c r="C27" s="853">
        <v>224</v>
      </c>
      <c r="D27" s="853">
        <v>151</v>
      </c>
      <c r="E27" s="882">
        <v>55655</v>
      </c>
      <c r="F27" s="882">
        <v>71669.34</v>
      </c>
      <c r="G27" s="883">
        <v>45457.990000000005</v>
      </c>
    </row>
    <row r="28" spans="1:7" ht="14.45" customHeight="1" x14ac:dyDescent="0.2">
      <c r="A28" s="887" t="s">
        <v>5043</v>
      </c>
      <c r="B28" s="853">
        <v>53</v>
      </c>
      <c r="C28" s="853">
        <v>196</v>
      </c>
      <c r="D28" s="853"/>
      <c r="E28" s="882">
        <v>22302.33</v>
      </c>
      <c r="F28" s="882">
        <v>105575.66</v>
      </c>
      <c r="G28" s="883"/>
    </row>
    <row r="29" spans="1:7" ht="14.45" customHeight="1" thickBot="1" x14ac:dyDescent="0.25">
      <c r="A29" s="888" t="s">
        <v>2223</v>
      </c>
      <c r="B29" s="856"/>
      <c r="C29" s="856">
        <v>1</v>
      </c>
      <c r="D29" s="856"/>
      <c r="E29" s="884"/>
      <c r="F29" s="884">
        <v>37</v>
      </c>
      <c r="G29" s="885"/>
    </row>
    <row r="30" spans="1:7" ht="14.45" customHeight="1" x14ac:dyDescent="0.2">
      <c r="A30" s="805" t="s">
        <v>298</v>
      </c>
    </row>
    <row r="31" spans="1:7" ht="14.45" customHeight="1" x14ac:dyDescent="0.2">
      <c r="A31" s="806" t="s">
        <v>2205</v>
      </c>
    </row>
    <row r="32" spans="1:7" ht="14.45" customHeight="1" x14ac:dyDescent="0.2">
      <c r="A32" s="805" t="s">
        <v>5036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CA3F062-E76C-4BD9-B576-8FFF5D40518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5130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371" t="s">
        <v>325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2185.1</v>
      </c>
      <c r="H3" s="208">
        <f t="shared" si="0"/>
        <v>821470.41</v>
      </c>
      <c r="I3" s="78"/>
      <c r="J3" s="78"/>
      <c r="K3" s="208">
        <f t="shared" si="0"/>
        <v>2491</v>
      </c>
      <c r="L3" s="208">
        <f t="shared" si="0"/>
        <v>994177.41</v>
      </c>
      <c r="M3" s="78"/>
      <c r="N3" s="78"/>
      <c r="O3" s="208">
        <f t="shared" si="0"/>
        <v>2617</v>
      </c>
      <c r="P3" s="208">
        <f t="shared" si="0"/>
        <v>1093867.7499999998</v>
      </c>
      <c r="Q3" s="79">
        <f>IF(L3=0,0,P3/L3)</f>
        <v>1.1002741955281399</v>
      </c>
      <c r="R3" s="209">
        <f>IF(O3=0,0,P3/O3)</f>
        <v>417.98538402751234</v>
      </c>
    </row>
    <row r="4" spans="1:18" ht="14.45" customHeight="1" x14ac:dyDescent="0.2">
      <c r="A4" s="630" t="s">
        <v>258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89"/>
      <c r="B5" s="889"/>
      <c r="C5" s="890"/>
      <c r="D5" s="891"/>
      <c r="E5" s="892"/>
      <c r="F5" s="893"/>
      <c r="G5" s="894" t="s">
        <v>90</v>
      </c>
      <c r="H5" s="895" t="s">
        <v>14</v>
      </c>
      <c r="I5" s="896"/>
      <c r="J5" s="896"/>
      <c r="K5" s="894" t="s">
        <v>90</v>
      </c>
      <c r="L5" s="895" t="s">
        <v>14</v>
      </c>
      <c r="M5" s="896"/>
      <c r="N5" s="896"/>
      <c r="O5" s="894" t="s">
        <v>90</v>
      </c>
      <c r="P5" s="895" t="s">
        <v>14</v>
      </c>
      <c r="Q5" s="897"/>
      <c r="R5" s="898"/>
    </row>
    <row r="6" spans="1:18" ht="14.45" customHeight="1" x14ac:dyDescent="0.2">
      <c r="A6" s="825" t="s">
        <v>5045</v>
      </c>
      <c r="B6" s="826" t="s">
        <v>5046</v>
      </c>
      <c r="C6" s="826" t="s">
        <v>605</v>
      </c>
      <c r="D6" s="826" t="s">
        <v>5047</v>
      </c>
      <c r="E6" s="826" t="s">
        <v>5048</v>
      </c>
      <c r="F6" s="826" t="s">
        <v>5049</v>
      </c>
      <c r="G6" s="225">
        <v>0.1</v>
      </c>
      <c r="H6" s="225">
        <v>15.1</v>
      </c>
      <c r="I6" s="826"/>
      <c r="J6" s="826">
        <v>151</v>
      </c>
      <c r="K6" s="225"/>
      <c r="L6" s="225"/>
      <c r="M6" s="826"/>
      <c r="N6" s="826"/>
      <c r="O6" s="225"/>
      <c r="P6" s="225"/>
      <c r="Q6" s="831"/>
      <c r="R6" s="851"/>
    </row>
    <row r="7" spans="1:18" ht="14.45" customHeight="1" x14ac:dyDescent="0.2">
      <c r="A7" s="832" t="s">
        <v>5045</v>
      </c>
      <c r="B7" s="833" t="s">
        <v>5046</v>
      </c>
      <c r="C7" s="833" t="s">
        <v>605</v>
      </c>
      <c r="D7" s="833" t="s">
        <v>5050</v>
      </c>
      <c r="E7" s="833" t="s">
        <v>5051</v>
      </c>
      <c r="F7" s="833" t="s">
        <v>5052</v>
      </c>
      <c r="G7" s="853">
        <v>271</v>
      </c>
      <c r="H7" s="853">
        <v>10027</v>
      </c>
      <c r="I7" s="833">
        <v>1.0265151515151516</v>
      </c>
      <c r="J7" s="833">
        <v>37</v>
      </c>
      <c r="K7" s="853">
        <v>264</v>
      </c>
      <c r="L7" s="853">
        <v>9768</v>
      </c>
      <c r="M7" s="833">
        <v>1</v>
      </c>
      <c r="N7" s="833">
        <v>37</v>
      </c>
      <c r="O7" s="853">
        <v>296</v>
      </c>
      <c r="P7" s="853">
        <v>11248</v>
      </c>
      <c r="Q7" s="838">
        <v>1.1515151515151516</v>
      </c>
      <c r="R7" s="854">
        <v>38</v>
      </c>
    </row>
    <row r="8" spans="1:18" ht="14.45" customHeight="1" x14ac:dyDescent="0.2">
      <c r="A8" s="832" t="s">
        <v>5045</v>
      </c>
      <c r="B8" s="833" t="s">
        <v>5046</v>
      </c>
      <c r="C8" s="833" t="s">
        <v>605</v>
      </c>
      <c r="D8" s="833" t="s">
        <v>5050</v>
      </c>
      <c r="E8" s="833" t="s">
        <v>5053</v>
      </c>
      <c r="F8" s="833" t="s">
        <v>5054</v>
      </c>
      <c r="G8" s="853">
        <v>1</v>
      </c>
      <c r="H8" s="853">
        <v>5</v>
      </c>
      <c r="I8" s="833"/>
      <c r="J8" s="833">
        <v>5</v>
      </c>
      <c r="K8" s="853"/>
      <c r="L8" s="853"/>
      <c r="M8" s="833"/>
      <c r="N8" s="833"/>
      <c r="O8" s="853"/>
      <c r="P8" s="853"/>
      <c r="Q8" s="838"/>
      <c r="R8" s="854"/>
    </row>
    <row r="9" spans="1:18" ht="14.45" customHeight="1" x14ac:dyDescent="0.2">
      <c r="A9" s="832" t="s">
        <v>5045</v>
      </c>
      <c r="B9" s="833" t="s">
        <v>5046</v>
      </c>
      <c r="C9" s="833" t="s">
        <v>605</v>
      </c>
      <c r="D9" s="833" t="s">
        <v>5050</v>
      </c>
      <c r="E9" s="833" t="s">
        <v>5055</v>
      </c>
      <c r="F9" s="833" t="s">
        <v>5056</v>
      </c>
      <c r="G9" s="853">
        <v>2</v>
      </c>
      <c r="H9" s="853">
        <v>1402</v>
      </c>
      <c r="I9" s="833">
        <v>0.49928774928774927</v>
      </c>
      <c r="J9" s="833">
        <v>701</v>
      </c>
      <c r="K9" s="853">
        <v>4</v>
      </c>
      <c r="L9" s="853">
        <v>2808</v>
      </c>
      <c r="M9" s="833">
        <v>1</v>
      </c>
      <c r="N9" s="833">
        <v>702</v>
      </c>
      <c r="O9" s="853">
        <v>2</v>
      </c>
      <c r="P9" s="853">
        <v>1414</v>
      </c>
      <c r="Q9" s="838">
        <v>0.50356125356125359</v>
      </c>
      <c r="R9" s="854">
        <v>707</v>
      </c>
    </row>
    <row r="10" spans="1:18" ht="14.45" customHeight="1" x14ac:dyDescent="0.2">
      <c r="A10" s="832" t="s">
        <v>5045</v>
      </c>
      <c r="B10" s="833" t="s">
        <v>5046</v>
      </c>
      <c r="C10" s="833" t="s">
        <v>605</v>
      </c>
      <c r="D10" s="833" t="s">
        <v>5050</v>
      </c>
      <c r="E10" s="833" t="s">
        <v>5057</v>
      </c>
      <c r="F10" s="833" t="s">
        <v>5058</v>
      </c>
      <c r="G10" s="853">
        <v>171</v>
      </c>
      <c r="H10" s="853">
        <v>24111</v>
      </c>
      <c r="I10" s="833">
        <v>0.52615384615384619</v>
      </c>
      <c r="J10" s="833">
        <v>141</v>
      </c>
      <c r="K10" s="853">
        <v>325</v>
      </c>
      <c r="L10" s="853">
        <v>45825</v>
      </c>
      <c r="M10" s="833">
        <v>1</v>
      </c>
      <c r="N10" s="833">
        <v>141</v>
      </c>
      <c r="O10" s="853">
        <v>429</v>
      </c>
      <c r="P10" s="853">
        <v>60918</v>
      </c>
      <c r="Q10" s="838">
        <v>1.3293617021276596</v>
      </c>
      <c r="R10" s="854">
        <v>142</v>
      </c>
    </row>
    <row r="11" spans="1:18" ht="14.45" customHeight="1" x14ac:dyDescent="0.2">
      <c r="A11" s="832" t="s">
        <v>5045</v>
      </c>
      <c r="B11" s="833" t="s">
        <v>5046</v>
      </c>
      <c r="C11" s="833" t="s">
        <v>605</v>
      </c>
      <c r="D11" s="833" t="s">
        <v>5050</v>
      </c>
      <c r="E11" s="833" t="s">
        <v>5059</v>
      </c>
      <c r="F11" s="833" t="s">
        <v>5060</v>
      </c>
      <c r="G11" s="853">
        <v>32</v>
      </c>
      <c r="H11" s="853">
        <v>30624</v>
      </c>
      <c r="I11" s="833">
        <v>0.88796102992345161</v>
      </c>
      <c r="J11" s="833">
        <v>957</v>
      </c>
      <c r="K11" s="853">
        <v>36</v>
      </c>
      <c r="L11" s="853">
        <v>34488</v>
      </c>
      <c r="M11" s="833">
        <v>1</v>
      </c>
      <c r="N11" s="833">
        <v>958</v>
      </c>
      <c r="O11" s="853">
        <v>37</v>
      </c>
      <c r="P11" s="853">
        <v>35631</v>
      </c>
      <c r="Q11" s="838">
        <v>1.033141962421712</v>
      </c>
      <c r="R11" s="854">
        <v>963</v>
      </c>
    </row>
    <row r="12" spans="1:18" ht="14.45" customHeight="1" x14ac:dyDescent="0.2">
      <c r="A12" s="832" t="s">
        <v>5045</v>
      </c>
      <c r="B12" s="833" t="s">
        <v>5046</v>
      </c>
      <c r="C12" s="833" t="s">
        <v>605</v>
      </c>
      <c r="D12" s="833" t="s">
        <v>5050</v>
      </c>
      <c r="E12" s="833" t="s">
        <v>5061</v>
      </c>
      <c r="F12" s="833" t="s">
        <v>5062</v>
      </c>
      <c r="G12" s="853">
        <v>12</v>
      </c>
      <c r="H12" s="853">
        <v>5184</v>
      </c>
      <c r="I12" s="833">
        <v>1.3333333333333333</v>
      </c>
      <c r="J12" s="833">
        <v>432</v>
      </c>
      <c r="K12" s="853">
        <v>9</v>
      </c>
      <c r="L12" s="853">
        <v>3888</v>
      </c>
      <c r="M12" s="833">
        <v>1</v>
      </c>
      <c r="N12" s="833">
        <v>432</v>
      </c>
      <c r="O12" s="853">
        <v>15</v>
      </c>
      <c r="P12" s="853">
        <v>6525</v>
      </c>
      <c r="Q12" s="838">
        <v>1.6782407407407407</v>
      </c>
      <c r="R12" s="854">
        <v>435</v>
      </c>
    </row>
    <row r="13" spans="1:18" ht="14.45" customHeight="1" x14ac:dyDescent="0.2">
      <c r="A13" s="832" t="s">
        <v>5045</v>
      </c>
      <c r="B13" s="833" t="s">
        <v>5046</v>
      </c>
      <c r="C13" s="833" t="s">
        <v>605</v>
      </c>
      <c r="D13" s="833" t="s">
        <v>5050</v>
      </c>
      <c r="E13" s="833" t="s">
        <v>5063</v>
      </c>
      <c r="F13" s="833" t="s">
        <v>5064</v>
      </c>
      <c r="G13" s="853">
        <v>472</v>
      </c>
      <c r="H13" s="853">
        <v>476248</v>
      </c>
      <c r="I13" s="833">
        <v>0.89987151386894415</v>
      </c>
      <c r="J13" s="833">
        <v>1009</v>
      </c>
      <c r="K13" s="853">
        <v>524</v>
      </c>
      <c r="L13" s="853">
        <v>529240</v>
      </c>
      <c r="M13" s="833">
        <v>1</v>
      </c>
      <c r="N13" s="833">
        <v>1010</v>
      </c>
      <c r="O13" s="853">
        <v>487</v>
      </c>
      <c r="P13" s="853">
        <v>493331</v>
      </c>
      <c r="Q13" s="838">
        <v>0.93214987529287285</v>
      </c>
      <c r="R13" s="854">
        <v>1013</v>
      </c>
    </row>
    <row r="14" spans="1:18" ht="14.45" customHeight="1" x14ac:dyDescent="0.2">
      <c r="A14" s="832" t="s">
        <v>5045</v>
      </c>
      <c r="B14" s="833" t="s">
        <v>5046</v>
      </c>
      <c r="C14" s="833" t="s">
        <v>605</v>
      </c>
      <c r="D14" s="833" t="s">
        <v>5050</v>
      </c>
      <c r="E14" s="833" t="s">
        <v>5065</v>
      </c>
      <c r="F14" s="833" t="s">
        <v>5066</v>
      </c>
      <c r="G14" s="853">
        <v>4</v>
      </c>
      <c r="H14" s="853">
        <v>8488</v>
      </c>
      <c r="I14" s="833">
        <v>1.9981167608286252</v>
      </c>
      <c r="J14" s="833">
        <v>2122</v>
      </c>
      <c r="K14" s="853">
        <v>2</v>
      </c>
      <c r="L14" s="853">
        <v>4248</v>
      </c>
      <c r="M14" s="833">
        <v>1</v>
      </c>
      <c r="N14" s="833">
        <v>2124</v>
      </c>
      <c r="O14" s="853"/>
      <c r="P14" s="853"/>
      <c r="Q14" s="838"/>
      <c r="R14" s="854"/>
    </row>
    <row r="15" spans="1:18" ht="14.45" customHeight="1" x14ac:dyDescent="0.2">
      <c r="A15" s="832" t="s">
        <v>5045</v>
      </c>
      <c r="B15" s="833" t="s">
        <v>5046</v>
      </c>
      <c r="C15" s="833" t="s">
        <v>605</v>
      </c>
      <c r="D15" s="833" t="s">
        <v>5050</v>
      </c>
      <c r="E15" s="833" t="s">
        <v>5067</v>
      </c>
      <c r="F15" s="833" t="s">
        <v>5068</v>
      </c>
      <c r="G15" s="853"/>
      <c r="H15" s="853"/>
      <c r="I15" s="833"/>
      <c r="J15" s="833"/>
      <c r="K15" s="853"/>
      <c r="L15" s="853"/>
      <c r="M15" s="833"/>
      <c r="N15" s="833"/>
      <c r="O15" s="853">
        <v>1</v>
      </c>
      <c r="P15" s="853">
        <v>1069</v>
      </c>
      <c r="Q15" s="838"/>
      <c r="R15" s="854">
        <v>1069</v>
      </c>
    </row>
    <row r="16" spans="1:18" ht="14.45" customHeight="1" x14ac:dyDescent="0.2">
      <c r="A16" s="832" t="s">
        <v>5045</v>
      </c>
      <c r="B16" s="833" t="s">
        <v>5046</v>
      </c>
      <c r="C16" s="833" t="s">
        <v>605</v>
      </c>
      <c r="D16" s="833" t="s">
        <v>5050</v>
      </c>
      <c r="E16" s="833" t="s">
        <v>5069</v>
      </c>
      <c r="F16" s="833" t="s">
        <v>5070</v>
      </c>
      <c r="G16" s="853"/>
      <c r="H16" s="853"/>
      <c r="I16" s="833"/>
      <c r="J16" s="833"/>
      <c r="K16" s="853">
        <v>4</v>
      </c>
      <c r="L16" s="853">
        <v>1276</v>
      </c>
      <c r="M16" s="833">
        <v>1</v>
      </c>
      <c r="N16" s="833">
        <v>319</v>
      </c>
      <c r="O16" s="853">
        <v>2</v>
      </c>
      <c r="P16" s="853">
        <v>644</v>
      </c>
      <c r="Q16" s="838">
        <v>0.50470219435736674</v>
      </c>
      <c r="R16" s="854">
        <v>322</v>
      </c>
    </row>
    <row r="17" spans="1:18" ht="14.45" customHeight="1" x14ac:dyDescent="0.2">
      <c r="A17" s="832" t="s">
        <v>5045</v>
      </c>
      <c r="B17" s="833" t="s">
        <v>5046</v>
      </c>
      <c r="C17" s="833" t="s">
        <v>605</v>
      </c>
      <c r="D17" s="833" t="s">
        <v>5050</v>
      </c>
      <c r="E17" s="833" t="s">
        <v>5071</v>
      </c>
      <c r="F17" s="833" t="s">
        <v>5072</v>
      </c>
      <c r="G17" s="853">
        <v>9</v>
      </c>
      <c r="H17" s="853">
        <v>7857</v>
      </c>
      <c r="I17" s="833">
        <v>1.7979405034324942</v>
      </c>
      <c r="J17" s="833">
        <v>873</v>
      </c>
      <c r="K17" s="853">
        <v>5</v>
      </c>
      <c r="L17" s="853">
        <v>4370</v>
      </c>
      <c r="M17" s="833">
        <v>1</v>
      </c>
      <c r="N17" s="833">
        <v>874</v>
      </c>
      <c r="O17" s="853">
        <v>10</v>
      </c>
      <c r="P17" s="853">
        <v>8770</v>
      </c>
      <c r="Q17" s="838">
        <v>2.0068649885583523</v>
      </c>
      <c r="R17" s="854">
        <v>877</v>
      </c>
    </row>
    <row r="18" spans="1:18" ht="14.45" customHeight="1" x14ac:dyDescent="0.2">
      <c r="A18" s="832" t="s">
        <v>5045</v>
      </c>
      <c r="B18" s="833" t="s">
        <v>5046</v>
      </c>
      <c r="C18" s="833" t="s">
        <v>605</v>
      </c>
      <c r="D18" s="833" t="s">
        <v>5050</v>
      </c>
      <c r="E18" s="833" t="s">
        <v>5073</v>
      </c>
      <c r="F18" s="833" t="s">
        <v>5074</v>
      </c>
      <c r="G18" s="853">
        <v>429</v>
      </c>
      <c r="H18" s="853">
        <v>14300.01</v>
      </c>
      <c r="I18" s="833">
        <v>1.028776957714419</v>
      </c>
      <c r="J18" s="833">
        <v>33.333356643356645</v>
      </c>
      <c r="K18" s="853">
        <v>417</v>
      </c>
      <c r="L18" s="853">
        <v>13900.01</v>
      </c>
      <c r="M18" s="833">
        <v>1</v>
      </c>
      <c r="N18" s="833">
        <v>33.333357314148678</v>
      </c>
      <c r="O18" s="853">
        <v>468</v>
      </c>
      <c r="P18" s="853">
        <v>15599.96</v>
      </c>
      <c r="Q18" s="838">
        <v>1.1222984731665659</v>
      </c>
      <c r="R18" s="854">
        <v>33.333247863247863</v>
      </c>
    </row>
    <row r="19" spans="1:18" ht="14.45" customHeight="1" x14ac:dyDescent="0.2">
      <c r="A19" s="832" t="s">
        <v>5045</v>
      </c>
      <c r="B19" s="833" t="s">
        <v>5046</v>
      </c>
      <c r="C19" s="833" t="s">
        <v>605</v>
      </c>
      <c r="D19" s="833" t="s">
        <v>5050</v>
      </c>
      <c r="E19" s="833" t="s">
        <v>5075</v>
      </c>
      <c r="F19" s="833" t="s">
        <v>5076</v>
      </c>
      <c r="G19" s="853">
        <v>40</v>
      </c>
      <c r="H19" s="853">
        <v>1480</v>
      </c>
      <c r="I19" s="833">
        <v>0.25</v>
      </c>
      <c r="J19" s="833">
        <v>37</v>
      </c>
      <c r="K19" s="853">
        <v>160</v>
      </c>
      <c r="L19" s="853">
        <v>5920</v>
      </c>
      <c r="M19" s="833">
        <v>1</v>
      </c>
      <c r="N19" s="833">
        <v>37</v>
      </c>
      <c r="O19" s="853">
        <v>151</v>
      </c>
      <c r="P19" s="853">
        <v>5738</v>
      </c>
      <c r="Q19" s="838">
        <v>0.96925675675675671</v>
      </c>
      <c r="R19" s="854">
        <v>38</v>
      </c>
    </row>
    <row r="20" spans="1:18" ht="14.45" customHeight="1" x14ac:dyDescent="0.2">
      <c r="A20" s="832" t="s">
        <v>5045</v>
      </c>
      <c r="B20" s="833" t="s">
        <v>5046</v>
      </c>
      <c r="C20" s="833" t="s">
        <v>605</v>
      </c>
      <c r="D20" s="833" t="s">
        <v>5050</v>
      </c>
      <c r="E20" s="833" t="s">
        <v>5077</v>
      </c>
      <c r="F20" s="833" t="s">
        <v>5078</v>
      </c>
      <c r="G20" s="853">
        <v>3</v>
      </c>
      <c r="H20" s="853">
        <v>258</v>
      </c>
      <c r="I20" s="833"/>
      <c r="J20" s="833">
        <v>86</v>
      </c>
      <c r="K20" s="853"/>
      <c r="L20" s="853"/>
      <c r="M20" s="833"/>
      <c r="N20" s="833"/>
      <c r="O20" s="853">
        <v>1</v>
      </c>
      <c r="P20" s="853">
        <v>87</v>
      </c>
      <c r="Q20" s="838"/>
      <c r="R20" s="854">
        <v>87</v>
      </c>
    </row>
    <row r="21" spans="1:18" ht="14.45" customHeight="1" x14ac:dyDescent="0.2">
      <c r="A21" s="832" t="s">
        <v>5045</v>
      </c>
      <c r="B21" s="833" t="s">
        <v>5046</v>
      </c>
      <c r="C21" s="833" t="s">
        <v>605</v>
      </c>
      <c r="D21" s="833" t="s">
        <v>5050</v>
      </c>
      <c r="E21" s="833" t="s">
        <v>5079</v>
      </c>
      <c r="F21" s="833" t="s">
        <v>5080</v>
      </c>
      <c r="G21" s="853">
        <v>3</v>
      </c>
      <c r="H21" s="853">
        <v>96</v>
      </c>
      <c r="I21" s="833"/>
      <c r="J21" s="833">
        <v>32</v>
      </c>
      <c r="K21" s="853"/>
      <c r="L21" s="853"/>
      <c r="M21" s="833"/>
      <c r="N21" s="833"/>
      <c r="O21" s="853"/>
      <c r="P21" s="853"/>
      <c r="Q21" s="838"/>
      <c r="R21" s="854"/>
    </row>
    <row r="22" spans="1:18" ht="14.45" customHeight="1" x14ac:dyDescent="0.2">
      <c r="A22" s="832" t="s">
        <v>5045</v>
      </c>
      <c r="B22" s="833" t="s">
        <v>5046</v>
      </c>
      <c r="C22" s="833" t="s">
        <v>605</v>
      </c>
      <c r="D22" s="833" t="s">
        <v>5050</v>
      </c>
      <c r="E22" s="833" t="s">
        <v>5081</v>
      </c>
      <c r="F22" s="833" t="s">
        <v>5082</v>
      </c>
      <c r="G22" s="853">
        <v>37</v>
      </c>
      <c r="H22" s="853">
        <v>74555</v>
      </c>
      <c r="I22" s="833">
        <v>0.64880082149818996</v>
      </c>
      <c r="J22" s="833">
        <v>2015</v>
      </c>
      <c r="K22" s="853">
        <v>57</v>
      </c>
      <c r="L22" s="853">
        <v>114912</v>
      </c>
      <c r="M22" s="833">
        <v>1</v>
      </c>
      <c r="N22" s="833">
        <v>2016</v>
      </c>
      <c r="O22" s="853">
        <v>33</v>
      </c>
      <c r="P22" s="853">
        <v>66627</v>
      </c>
      <c r="Q22" s="838">
        <v>0.5798088972431078</v>
      </c>
      <c r="R22" s="854">
        <v>2019</v>
      </c>
    </row>
    <row r="23" spans="1:18" ht="14.45" customHeight="1" x14ac:dyDescent="0.2">
      <c r="A23" s="832" t="s">
        <v>5045</v>
      </c>
      <c r="B23" s="833" t="s">
        <v>5046</v>
      </c>
      <c r="C23" s="833" t="s">
        <v>605</v>
      </c>
      <c r="D23" s="833" t="s">
        <v>5050</v>
      </c>
      <c r="E23" s="833" t="s">
        <v>5083</v>
      </c>
      <c r="F23" s="833" t="s">
        <v>5084</v>
      </c>
      <c r="G23" s="853">
        <v>409</v>
      </c>
      <c r="H23" s="853">
        <v>145195</v>
      </c>
      <c r="I23" s="833">
        <v>0.89496717724288843</v>
      </c>
      <c r="J23" s="833">
        <v>355</v>
      </c>
      <c r="K23" s="853">
        <v>457</v>
      </c>
      <c r="L23" s="853">
        <v>162235</v>
      </c>
      <c r="M23" s="833">
        <v>1</v>
      </c>
      <c r="N23" s="833">
        <v>355</v>
      </c>
      <c r="O23" s="853">
        <v>457</v>
      </c>
      <c r="P23" s="853">
        <v>163606</v>
      </c>
      <c r="Q23" s="838">
        <v>1.0084507042253521</v>
      </c>
      <c r="R23" s="854">
        <v>358</v>
      </c>
    </row>
    <row r="24" spans="1:18" ht="14.45" customHeight="1" x14ac:dyDescent="0.2">
      <c r="A24" s="832" t="s">
        <v>5045</v>
      </c>
      <c r="B24" s="833" t="s">
        <v>5046</v>
      </c>
      <c r="C24" s="833" t="s">
        <v>605</v>
      </c>
      <c r="D24" s="833" t="s">
        <v>5050</v>
      </c>
      <c r="E24" s="833" t="s">
        <v>5085</v>
      </c>
      <c r="F24" s="833" t="s">
        <v>5086</v>
      </c>
      <c r="G24" s="853"/>
      <c r="H24" s="853"/>
      <c r="I24" s="833"/>
      <c r="J24" s="833"/>
      <c r="K24" s="853">
        <v>3</v>
      </c>
      <c r="L24" s="853">
        <v>669</v>
      </c>
      <c r="M24" s="833">
        <v>1</v>
      </c>
      <c r="N24" s="833">
        <v>223</v>
      </c>
      <c r="O24" s="853">
        <v>2</v>
      </c>
      <c r="P24" s="853">
        <v>452</v>
      </c>
      <c r="Q24" s="838">
        <v>0.67563527653213751</v>
      </c>
      <c r="R24" s="854">
        <v>226</v>
      </c>
    </row>
    <row r="25" spans="1:18" ht="14.45" customHeight="1" x14ac:dyDescent="0.2">
      <c r="A25" s="832" t="s">
        <v>5045</v>
      </c>
      <c r="B25" s="833" t="s">
        <v>5046</v>
      </c>
      <c r="C25" s="833" t="s">
        <v>605</v>
      </c>
      <c r="D25" s="833" t="s">
        <v>5050</v>
      </c>
      <c r="E25" s="833" t="s">
        <v>5087</v>
      </c>
      <c r="F25" s="833" t="s">
        <v>5088</v>
      </c>
      <c r="G25" s="853">
        <v>18</v>
      </c>
      <c r="H25" s="853">
        <v>3186</v>
      </c>
      <c r="I25" s="833">
        <v>1.6271705822267619</v>
      </c>
      <c r="J25" s="833">
        <v>177</v>
      </c>
      <c r="K25" s="853">
        <v>11</v>
      </c>
      <c r="L25" s="853">
        <v>1958</v>
      </c>
      <c r="M25" s="833">
        <v>1</v>
      </c>
      <c r="N25" s="833">
        <v>178</v>
      </c>
      <c r="O25" s="853">
        <v>22</v>
      </c>
      <c r="P25" s="853">
        <v>3938</v>
      </c>
      <c r="Q25" s="838">
        <v>2.0112359550561796</v>
      </c>
      <c r="R25" s="854">
        <v>179</v>
      </c>
    </row>
    <row r="26" spans="1:18" ht="14.45" customHeight="1" x14ac:dyDescent="0.2">
      <c r="A26" s="832" t="s">
        <v>5045</v>
      </c>
      <c r="B26" s="833" t="s">
        <v>5046</v>
      </c>
      <c r="C26" s="833" t="s">
        <v>605</v>
      </c>
      <c r="D26" s="833" t="s">
        <v>5050</v>
      </c>
      <c r="E26" s="833" t="s">
        <v>5089</v>
      </c>
      <c r="F26" s="833" t="s">
        <v>5090</v>
      </c>
      <c r="G26" s="853"/>
      <c r="H26" s="853"/>
      <c r="I26" s="833"/>
      <c r="J26" s="833"/>
      <c r="K26" s="853">
        <v>1</v>
      </c>
      <c r="L26" s="853">
        <v>751</v>
      </c>
      <c r="M26" s="833">
        <v>1</v>
      </c>
      <c r="N26" s="833">
        <v>751</v>
      </c>
      <c r="O26" s="853"/>
      <c r="P26" s="853"/>
      <c r="Q26" s="838"/>
      <c r="R26" s="854"/>
    </row>
    <row r="27" spans="1:18" ht="14.45" customHeight="1" x14ac:dyDescent="0.2">
      <c r="A27" s="832" t="s">
        <v>5045</v>
      </c>
      <c r="B27" s="833" t="s">
        <v>5046</v>
      </c>
      <c r="C27" s="833" t="s">
        <v>605</v>
      </c>
      <c r="D27" s="833" t="s">
        <v>5050</v>
      </c>
      <c r="E27" s="833" t="s">
        <v>5091</v>
      </c>
      <c r="F27" s="833" t="s">
        <v>5092</v>
      </c>
      <c r="G27" s="853">
        <v>7</v>
      </c>
      <c r="H27" s="853">
        <v>413</v>
      </c>
      <c r="I27" s="833">
        <v>0.4375</v>
      </c>
      <c r="J27" s="833">
        <v>59</v>
      </c>
      <c r="K27" s="853">
        <v>16</v>
      </c>
      <c r="L27" s="853">
        <v>944</v>
      </c>
      <c r="M27" s="833">
        <v>1</v>
      </c>
      <c r="N27" s="833">
        <v>59</v>
      </c>
      <c r="O27" s="853">
        <v>31</v>
      </c>
      <c r="P27" s="853">
        <v>1891</v>
      </c>
      <c r="Q27" s="838">
        <v>2.0031779661016951</v>
      </c>
      <c r="R27" s="854">
        <v>61</v>
      </c>
    </row>
    <row r="28" spans="1:18" ht="14.45" customHeight="1" x14ac:dyDescent="0.2">
      <c r="A28" s="832" t="s">
        <v>5045</v>
      </c>
      <c r="B28" s="833" t="s">
        <v>5046</v>
      </c>
      <c r="C28" s="833" t="s">
        <v>605</v>
      </c>
      <c r="D28" s="833" t="s">
        <v>5050</v>
      </c>
      <c r="E28" s="833" t="s">
        <v>5093</v>
      </c>
      <c r="F28" s="833" t="s">
        <v>5094</v>
      </c>
      <c r="G28" s="853">
        <v>1</v>
      </c>
      <c r="H28" s="853">
        <v>498</v>
      </c>
      <c r="I28" s="833"/>
      <c r="J28" s="833">
        <v>498</v>
      </c>
      <c r="K28" s="853"/>
      <c r="L28" s="853"/>
      <c r="M28" s="833"/>
      <c r="N28" s="833"/>
      <c r="O28" s="853"/>
      <c r="P28" s="853"/>
      <c r="Q28" s="838"/>
      <c r="R28" s="854"/>
    </row>
    <row r="29" spans="1:18" ht="14.45" customHeight="1" x14ac:dyDescent="0.2">
      <c r="A29" s="832" t="s">
        <v>5045</v>
      </c>
      <c r="B29" s="833" t="s">
        <v>5046</v>
      </c>
      <c r="C29" s="833" t="s">
        <v>605</v>
      </c>
      <c r="D29" s="833" t="s">
        <v>5050</v>
      </c>
      <c r="E29" s="833" t="s">
        <v>5095</v>
      </c>
      <c r="F29" s="833" t="s">
        <v>5096</v>
      </c>
      <c r="G29" s="853"/>
      <c r="H29" s="853"/>
      <c r="I29" s="833"/>
      <c r="J29" s="833"/>
      <c r="K29" s="853"/>
      <c r="L29" s="853"/>
      <c r="M29" s="833"/>
      <c r="N29" s="833"/>
      <c r="O29" s="853">
        <v>1</v>
      </c>
      <c r="P29" s="853">
        <v>542</v>
      </c>
      <c r="Q29" s="838"/>
      <c r="R29" s="854">
        <v>542</v>
      </c>
    </row>
    <row r="30" spans="1:18" ht="14.45" customHeight="1" x14ac:dyDescent="0.2">
      <c r="A30" s="832" t="s">
        <v>5045</v>
      </c>
      <c r="B30" s="833" t="s">
        <v>5046</v>
      </c>
      <c r="C30" s="833" t="s">
        <v>3362</v>
      </c>
      <c r="D30" s="833" t="s">
        <v>5097</v>
      </c>
      <c r="E30" s="833" t="s">
        <v>5098</v>
      </c>
      <c r="F30" s="833" t="s">
        <v>5099</v>
      </c>
      <c r="G30" s="853"/>
      <c r="H30" s="853"/>
      <c r="I30" s="833"/>
      <c r="J30" s="833"/>
      <c r="K30" s="853"/>
      <c r="L30" s="853"/>
      <c r="M30" s="833"/>
      <c r="N30" s="833"/>
      <c r="O30" s="853">
        <v>10</v>
      </c>
      <c r="P30" s="853">
        <v>55410.479999999996</v>
      </c>
      <c r="Q30" s="838"/>
      <c r="R30" s="854">
        <v>5541.0479999999998</v>
      </c>
    </row>
    <row r="31" spans="1:18" ht="14.45" customHeight="1" x14ac:dyDescent="0.2">
      <c r="A31" s="832" t="s">
        <v>5045</v>
      </c>
      <c r="B31" s="833" t="s">
        <v>5046</v>
      </c>
      <c r="C31" s="833" t="s">
        <v>3362</v>
      </c>
      <c r="D31" s="833" t="s">
        <v>5097</v>
      </c>
      <c r="E31" s="833" t="s">
        <v>5100</v>
      </c>
      <c r="F31" s="833" t="s">
        <v>5101</v>
      </c>
      <c r="G31" s="853"/>
      <c r="H31" s="853"/>
      <c r="I31" s="833"/>
      <c r="J31" s="833"/>
      <c r="K31" s="853"/>
      <c r="L31" s="853"/>
      <c r="M31" s="833"/>
      <c r="N31" s="833"/>
      <c r="O31" s="853">
        <v>3</v>
      </c>
      <c r="P31" s="853">
        <v>7477.3499999999995</v>
      </c>
      <c r="Q31" s="838"/>
      <c r="R31" s="854">
        <v>2492.4499999999998</v>
      </c>
    </row>
    <row r="32" spans="1:18" ht="14.45" customHeight="1" x14ac:dyDescent="0.2">
      <c r="A32" s="832" t="s">
        <v>5045</v>
      </c>
      <c r="B32" s="833" t="s">
        <v>5046</v>
      </c>
      <c r="C32" s="833" t="s">
        <v>3362</v>
      </c>
      <c r="D32" s="833" t="s">
        <v>5097</v>
      </c>
      <c r="E32" s="833" t="s">
        <v>5102</v>
      </c>
      <c r="F32" s="833" t="s">
        <v>5103</v>
      </c>
      <c r="G32" s="853"/>
      <c r="H32" s="853"/>
      <c r="I32" s="833"/>
      <c r="J32" s="833"/>
      <c r="K32" s="853"/>
      <c r="L32" s="853"/>
      <c r="M32" s="833"/>
      <c r="N32" s="833"/>
      <c r="O32" s="853">
        <v>2</v>
      </c>
      <c r="P32" s="853">
        <v>6124</v>
      </c>
      <c r="Q32" s="838"/>
      <c r="R32" s="854">
        <v>3062</v>
      </c>
    </row>
    <row r="33" spans="1:18" ht="14.45" customHeight="1" x14ac:dyDescent="0.2">
      <c r="A33" s="832" t="s">
        <v>5045</v>
      </c>
      <c r="B33" s="833" t="s">
        <v>5046</v>
      </c>
      <c r="C33" s="833" t="s">
        <v>3362</v>
      </c>
      <c r="D33" s="833" t="s">
        <v>5050</v>
      </c>
      <c r="E33" s="833" t="s">
        <v>5104</v>
      </c>
      <c r="F33" s="833" t="s">
        <v>5105</v>
      </c>
      <c r="G33" s="853"/>
      <c r="H33" s="853"/>
      <c r="I33" s="833"/>
      <c r="J33" s="833"/>
      <c r="K33" s="853"/>
      <c r="L33" s="853"/>
      <c r="M33" s="833"/>
      <c r="N33" s="833"/>
      <c r="O33" s="853">
        <v>45</v>
      </c>
      <c r="P33" s="853">
        <v>53010</v>
      </c>
      <c r="Q33" s="838"/>
      <c r="R33" s="854">
        <v>1178</v>
      </c>
    </row>
    <row r="34" spans="1:18" ht="14.45" customHeight="1" x14ac:dyDescent="0.2">
      <c r="A34" s="832" t="s">
        <v>5045</v>
      </c>
      <c r="B34" s="833" t="s">
        <v>5106</v>
      </c>
      <c r="C34" s="833" t="s">
        <v>605</v>
      </c>
      <c r="D34" s="833" t="s">
        <v>5050</v>
      </c>
      <c r="E34" s="833" t="s">
        <v>5107</v>
      </c>
      <c r="F34" s="833" t="s">
        <v>5108</v>
      </c>
      <c r="G34" s="853">
        <v>22</v>
      </c>
      <c r="H34" s="853">
        <v>1826</v>
      </c>
      <c r="I34" s="833">
        <v>1.1578947368421053</v>
      </c>
      <c r="J34" s="833">
        <v>83</v>
      </c>
      <c r="K34" s="853">
        <v>19</v>
      </c>
      <c r="L34" s="853">
        <v>1577</v>
      </c>
      <c r="M34" s="833">
        <v>1</v>
      </c>
      <c r="N34" s="833">
        <v>83</v>
      </c>
      <c r="O34" s="853">
        <v>8</v>
      </c>
      <c r="P34" s="853">
        <v>672</v>
      </c>
      <c r="Q34" s="838">
        <v>0.42612555485098286</v>
      </c>
      <c r="R34" s="854">
        <v>84</v>
      </c>
    </row>
    <row r="35" spans="1:18" ht="14.45" customHeight="1" x14ac:dyDescent="0.2">
      <c r="A35" s="832" t="s">
        <v>5045</v>
      </c>
      <c r="B35" s="833" t="s">
        <v>5106</v>
      </c>
      <c r="C35" s="833" t="s">
        <v>605</v>
      </c>
      <c r="D35" s="833" t="s">
        <v>5050</v>
      </c>
      <c r="E35" s="833" t="s">
        <v>5109</v>
      </c>
      <c r="F35" s="833" t="s">
        <v>5110</v>
      </c>
      <c r="G35" s="853">
        <v>1</v>
      </c>
      <c r="H35" s="853">
        <v>106</v>
      </c>
      <c r="I35" s="833">
        <v>0.5</v>
      </c>
      <c r="J35" s="833">
        <v>106</v>
      </c>
      <c r="K35" s="853">
        <v>2</v>
      </c>
      <c r="L35" s="853">
        <v>212</v>
      </c>
      <c r="M35" s="833">
        <v>1</v>
      </c>
      <c r="N35" s="833">
        <v>106</v>
      </c>
      <c r="O35" s="853">
        <v>2</v>
      </c>
      <c r="P35" s="853">
        <v>214</v>
      </c>
      <c r="Q35" s="838">
        <v>1.0094339622641511</v>
      </c>
      <c r="R35" s="854">
        <v>107</v>
      </c>
    </row>
    <row r="36" spans="1:18" ht="14.45" customHeight="1" x14ac:dyDescent="0.2">
      <c r="A36" s="832" t="s">
        <v>5045</v>
      </c>
      <c r="B36" s="833" t="s">
        <v>5106</v>
      </c>
      <c r="C36" s="833" t="s">
        <v>605</v>
      </c>
      <c r="D36" s="833" t="s">
        <v>5050</v>
      </c>
      <c r="E36" s="833" t="s">
        <v>5051</v>
      </c>
      <c r="F36" s="833" t="s">
        <v>5052</v>
      </c>
      <c r="G36" s="853">
        <v>28</v>
      </c>
      <c r="H36" s="853">
        <v>1036</v>
      </c>
      <c r="I36" s="833">
        <v>1.8666666666666667</v>
      </c>
      <c r="J36" s="833">
        <v>37</v>
      </c>
      <c r="K36" s="853">
        <v>15</v>
      </c>
      <c r="L36" s="853">
        <v>555</v>
      </c>
      <c r="M36" s="833">
        <v>1</v>
      </c>
      <c r="N36" s="833">
        <v>37</v>
      </c>
      <c r="O36" s="853">
        <v>5</v>
      </c>
      <c r="P36" s="853">
        <v>190</v>
      </c>
      <c r="Q36" s="838">
        <v>0.34234234234234234</v>
      </c>
      <c r="R36" s="854">
        <v>38</v>
      </c>
    </row>
    <row r="37" spans="1:18" ht="14.45" customHeight="1" x14ac:dyDescent="0.2">
      <c r="A37" s="832" t="s">
        <v>5045</v>
      </c>
      <c r="B37" s="833" t="s">
        <v>5106</v>
      </c>
      <c r="C37" s="833" t="s">
        <v>605</v>
      </c>
      <c r="D37" s="833" t="s">
        <v>5050</v>
      </c>
      <c r="E37" s="833" t="s">
        <v>5057</v>
      </c>
      <c r="F37" s="833" t="s">
        <v>5058</v>
      </c>
      <c r="G37" s="853">
        <v>13</v>
      </c>
      <c r="H37" s="853">
        <v>1833</v>
      </c>
      <c r="I37" s="833">
        <v>0.33333333333333331</v>
      </c>
      <c r="J37" s="833">
        <v>141</v>
      </c>
      <c r="K37" s="853">
        <v>39</v>
      </c>
      <c r="L37" s="853">
        <v>5499</v>
      </c>
      <c r="M37" s="833">
        <v>1</v>
      </c>
      <c r="N37" s="833">
        <v>141</v>
      </c>
      <c r="O37" s="853">
        <v>7</v>
      </c>
      <c r="P37" s="853">
        <v>994</v>
      </c>
      <c r="Q37" s="838">
        <v>0.18076013820694672</v>
      </c>
      <c r="R37" s="854">
        <v>142</v>
      </c>
    </row>
    <row r="38" spans="1:18" ht="14.45" customHeight="1" x14ac:dyDescent="0.2">
      <c r="A38" s="832" t="s">
        <v>5045</v>
      </c>
      <c r="B38" s="833" t="s">
        <v>5106</v>
      </c>
      <c r="C38" s="833" t="s">
        <v>605</v>
      </c>
      <c r="D38" s="833" t="s">
        <v>5050</v>
      </c>
      <c r="E38" s="833" t="s">
        <v>5111</v>
      </c>
      <c r="F38" s="833" t="s">
        <v>5112</v>
      </c>
      <c r="G38" s="853">
        <v>38</v>
      </c>
      <c r="H38" s="853">
        <v>4788</v>
      </c>
      <c r="I38" s="833">
        <v>0.81958233481684351</v>
      </c>
      <c r="J38" s="833">
        <v>126</v>
      </c>
      <c r="K38" s="853">
        <v>46</v>
      </c>
      <c r="L38" s="853">
        <v>5842</v>
      </c>
      <c r="M38" s="833">
        <v>1</v>
      </c>
      <c r="N38" s="833">
        <v>127</v>
      </c>
      <c r="O38" s="853">
        <v>24</v>
      </c>
      <c r="P38" s="853">
        <v>3024</v>
      </c>
      <c r="Q38" s="838">
        <v>0.51763094830537482</v>
      </c>
      <c r="R38" s="854">
        <v>126</v>
      </c>
    </row>
    <row r="39" spans="1:18" ht="14.45" customHeight="1" x14ac:dyDescent="0.2">
      <c r="A39" s="832" t="s">
        <v>5045</v>
      </c>
      <c r="B39" s="833" t="s">
        <v>5106</v>
      </c>
      <c r="C39" s="833" t="s">
        <v>605</v>
      </c>
      <c r="D39" s="833" t="s">
        <v>5050</v>
      </c>
      <c r="E39" s="833" t="s">
        <v>5113</v>
      </c>
      <c r="F39" s="833" t="s">
        <v>5114</v>
      </c>
      <c r="G39" s="853">
        <v>3</v>
      </c>
      <c r="H39" s="853">
        <v>1284</v>
      </c>
      <c r="I39" s="833">
        <v>1.5</v>
      </c>
      <c r="J39" s="833">
        <v>428</v>
      </c>
      <c r="K39" s="853">
        <v>2</v>
      </c>
      <c r="L39" s="853">
        <v>856</v>
      </c>
      <c r="M39" s="833">
        <v>1</v>
      </c>
      <c r="N39" s="833">
        <v>428</v>
      </c>
      <c r="O39" s="853">
        <v>2</v>
      </c>
      <c r="P39" s="853">
        <v>860</v>
      </c>
      <c r="Q39" s="838">
        <v>1.0046728971962617</v>
      </c>
      <c r="R39" s="854">
        <v>430</v>
      </c>
    </row>
    <row r="40" spans="1:18" ht="14.45" customHeight="1" x14ac:dyDescent="0.2">
      <c r="A40" s="832" t="s">
        <v>5045</v>
      </c>
      <c r="B40" s="833" t="s">
        <v>5106</v>
      </c>
      <c r="C40" s="833" t="s">
        <v>605</v>
      </c>
      <c r="D40" s="833" t="s">
        <v>5050</v>
      </c>
      <c r="E40" s="833" t="s">
        <v>5071</v>
      </c>
      <c r="F40" s="833" t="s">
        <v>5072</v>
      </c>
      <c r="G40" s="853"/>
      <c r="H40" s="853"/>
      <c r="I40" s="833"/>
      <c r="J40" s="833"/>
      <c r="K40" s="853">
        <v>1</v>
      </c>
      <c r="L40" s="853">
        <v>874</v>
      </c>
      <c r="M40" s="833">
        <v>1</v>
      </c>
      <c r="N40" s="833">
        <v>874</v>
      </c>
      <c r="O40" s="853"/>
      <c r="P40" s="853"/>
      <c r="Q40" s="838"/>
      <c r="R40" s="854"/>
    </row>
    <row r="41" spans="1:18" ht="14.45" customHeight="1" x14ac:dyDescent="0.2">
      <c r="A41" s="832" t="s">
        <v>5045</v>
      </c>
      <c r="B41" s="833" t="s">
        <v>5106</v>
      </c>
      <c r="C41" s="833" t="s">
        <v>605</v>
      </c>
      <c r="D41" s="833" t="s">
        <v>5050</v>
      </c>
      <c r="E41" s="833" t="s">
        <v>5073</v>
      </c>
      <c r="F41" s="833" t="s">
        <v>5074</v>
      </c>
      <c r="G41" s="853">
        <v>40</v>
      </c>
      <c r="H41" s="853">
        <v>1333.2999999999997</v>
      </c>
      <c r="I41" s="833">
        <v>0.95237755094752019</v>
      </c>
      <c r="J41" s="833">
        <v>33.332499999999996</v>
      </c>
      <c r="K41" s="853">
        <v>42</v>
      </c>
      <c r="L41" s="853">
        <v>1399.9699999999998</v>
      </c>
      <c r="M41" s="833">
        <v>1</v>
      </c>
      <c r="N41" s="833">
        <v>33.33261904761904</v>
      </c>
      <c r="O41" s="853">
        <v>21</v>
      </c>
      <c r="P41" s="853">
        <v>699.97</v>
      </c>
      <c r="Q41" s="838">
        <v>0.49998928548468907</v>
      </c>
      <c r="R41" s="854">
        <v>33.331904761904767</v>
      </c>
    </row>
    <row r="42" spans="1:18" ht="14.45" customHeight="1" x14ac:dyDescent="0.2">
      <c r="A42" s="832" t="s">
        <v>5045</v>
      </c>
      <c r="B42" s="833" t="s">
        <v>5106</v>
      </c>
      <c r="C42" s="833" t="s">
        <v>605</v>
      </c>
      <c r="D42" s="833" t="s">
        <v>5050</v>
      </c>
      <c r="E42" s="833" t="s">
        <v>5075</v>
      </c>
      <c r="F42" s="833" t="s">
        <v>5076</v>
      </c>
      <c r="G42" s="853">
        <v>106</v>
      </c>
      <c r="H42" s="853">
        <v>3922</v>
      </c>
      <c r="I42" s="833">
        <v>35.333333333333336</v>
      </c>
      <c r="J42" s="833">
        <v>37</v>
      </c>
      <c r="K42" s="853">
        <v>3</v>
      </c>
      <c r="L42" s="853">
        <v>111</v>
      </c>
      <c r="M42" s="833">
        <v>1</v>
      </c>
      <c r="N42" s="833">
        <v>37</v>
      </c>
      <c r="O42" s="853"/>
      <c r="P42" s="853"/>
      <c r="Q42" s="838"/>
      <c r="R42" s="854"/>
    </row>
    <row r="43" spans="1:18" ht="14.45" customHeight="1" x14ac:dyDescent="0.2">
      <c r="A43" s="832" t="s">
        <v>5045</v>
      </c>
      <c r="B43" s="833" t="s">
        <v>5106</v>
      </c>
      <c r="C43" s="833" t="s">
        <v>605</v>
      </c>
      <c r="D43" s="833" t="s">
        <v>5050</v>
      </c>
      <c r="E43" s="833" t="s">
        <v>5077</v>
      </c>
      <c r="F43" s="833" t="s">
        <v>5078</v>
      </c>
      <c r="G43" s="853">
        <v>2</v>
      </c>
      <c r="H43" s="853">
        <v>172</v>
      </c>
      <c r="I43" s="833">
        <v>0.5</v>
      </c>
      <c r="J43" s="833">
        <v>86</v>
      </c>
      <c r="K43" s="853">
        <v>4</v>
      </c>
      <c r="L43" s="853">
        <v>344</v>
      </c>
      <c r="M43" s="833">
        <v>1</v>
      </c>
      <c r="N43" s="833">
        <v>86</v>
      </c>
      <c r="O43" s="853">
        <v>1</v>
      </c>
      <c r="P43" s="853">
        <v>87</v>
      </c>
      <c r="Q43" s="838">
        <v>0.25290697674418605</v>
      </c>
      <c r="R43" s="854">
        <v>87</v>
      </c>
    </row>
    <row r="44" spans="1:18" ht="14.45" customHeight="1" x14ac:dyDescent="0.2">
      <c r="A44" s="832" t="s">
        <v>5045</v>
      </c>
      <c r="B44" s="833" t="s">
        <v>5106</v>
      </c>
      <c r="C44" s="833" t="s">
        <v>605</v>
      </c>
      <c r="D44" s="833" t="s">
        <v>5050</v>
      </c>
      <c r="E44" s="833" t="s">
        <v>5079</v>
      </c>
      <c r="F44" s="833" t="s">
        <v>5080</v>
      </c>
      <c r="G44" s="853">
        <v>1</v>
      </c>
      <c r="H44" s="853">
        <v>32</v>
      </c>
      <c r="I44" s="833">
        <v>1</v>
      </c>
      <c r="J44" s="833">
        <v>32</v>
      </c>
      <c r="K44" s="853">
        <v>1</v>
      </c>
      <c r="L44" s="853">
        <v>32</v>
      </c>
      <c r="M44" s="833">
        <v>1</v>
      </c>
      <c r="N44" s="833">
        <v>32</v>
      </c>
      <c r="O44" s="853">
        <v>1</v>
      </c>
      <c r="P44" s="853">
        <v>33</v>
      </c>
      <c r="Q44" s="838">
        <v>1.03125</v>
      </c>
      <c r="R44" s="854">
        <v>33</v>
      </c>
    </row>
    <row r="45" spans="1:18" ht="14.45" customHeight="1" x14ac:dyDescent="0.2">
      <c r="A45" s="832" t="s">
        <v>5045</v>
      </c>
      <c r="B45" s="833" t="s">
        <v>5106</v>
      </c>
      <c r="C45" s="833" t="s">
        <v>605</v>
      </c>
      <c r="D45" s="833" t="s">
        <v>5050</v>
      </c>
      <c r="E45" s="833" t="s">
        <v>5085</v>
      </c>
      <c r="F45" s="833" t="s">
        <v>5086</v>
      </c>
      <c r="G45" s="853">
        <v>1</v>
      </c>
      <c r="H45" s="853">
        <v>223</v>
      </c>
      <c r="I45" s="833"/>
      <c r="J45" s="833">
        <v>223</v>
      </c>
      <c r="K45" s="853"/>
      <c r="L45" s="853"/>
      <c r="M45" s="833"/>
      <c r="N45" s="833"/>
      <c r="O45" s="853"/>
      <c r="P45" s="853"/>
      <c r="Q45" s="838"/>
      <c r="R45" s="854"/>
    </row>
    <row r="46" spans="1:18" ht="14.45" customHeight="1" x14ac:dyDescent="0.2">
      <c r="A46" s="832" t="s">
        <v>5045</v>
      </c>
      <c r="B46" s="833" t="s">
        <v>5106</v>
      </c>
      <c r="C46" s="833" t="s">
        <v>605</v>
      </c>
      <c r="D46" s="833" t="s">
        <v>5050</v>
      </c>
      <c r="E46" s="833" t="s">
        <v>5115</v>
      </c>
      <c r="F46" s="833" t="s">
        <v>5116</v>
      </c>
      <c r="G46" s="853">
        <v>2</v>
      </c>
      <c r="H46" s="853">
        <v>246</v>
      </c>
      <c r="I46" s="833">
        <v>1.9838709677419355</v>
      </c>
      <c r="J46" s="833">
        <v>123</v>
      </c>
      <c r="K46" s="853">
        <v>1</v>
      </c>
      <c r="L46" s="853">
        <v>124</v>
      </c>
      <c r="M46" s="833">
        <v>1</v>
      </c>
      <c r="N46" s="833">
        <v>124</v>
      </c>
      <c r="O46" s="853"/>
      <c r="P46" s="853"/>
      <c r="Q46" s="838"/>
      <c r="R46" s="854"/>
    </row>
    <row r="47" spans="1:18" ht="14.45" customHeight="1" x14ac:dyDescent="0.2">
      <c r="A47" s="832" t="s">
        <v>5045</v>
      </c>
      <c r="B47" s="833" t="s">
        <v>5106</v>
      </c>
      <c r="C47" s="833" t="s">
        <v>605</v>
      </c>
      <c r="D47" s="833" t="s">
        <v>5050</v>
      </c>
      <c r="E47" s="833" t="s">
        <v>5091</v>
      </c>
      <c r="F47" s="833" t="s">
        <v>5092</v>
      </c>
      <c r="G47" s="853">
        <v>6</v>
      </c>
      <c r="H47" s="853">
        <v>354</v>
      </c>
      <c r="I47" s="833"/>
      <c r="J47" s="833">
        <v>59</v>
      </c>
      <c r="K47" s="853"/>
      <c r="L47" s="853"/>
      <c r="M47" s="833"/>
      <c r="N47" s="833"/>
      <c r="O47" s="853">
        <v>1</v>
      </c>
      <c r="P47" s="853">
        <v>61</v>
      </c>
      <c r="Q47" s="838"/>
      <c r="R47" s="854">
        <v>61</v>
      </c>
    </row>
    <row r="48" spans="1:18" ht="14.45" customHeight="1" x14ac:dyDescent="0.2">
      <c r="A48" s="832" t="s">
        <v>5045</v>
      </c>
      <c r="B48" s="833" t="s">
        <v>5106</v>
      </c>
      <c r="C48" s="833" t="s">
        <v>605</v>
      </c>
      <c r="D48" s="833" t="s">
        <v>5050</v>
      </c>
      <c r="E48" s="833" t="s">
        <v>5117</v>
      </c>
      <c r="F48" s="833" t="s">
        <v>5118</v>
      </c>
      <c r="G48" s="853"/>
      <c r="H48" s="853"/>
      <c r="I48" s="833"/>
      <c r="J48" s="833"/>
      <c r="K48" s="853">
        <v>1</v>
      </c>
      <c r="L48" s="853">
        <v>375</v>
      </c>
      <c r="M48" s="833">
        <v>1</v>
      </c>
      <c r="N48" s="833">
        <v>375</v>
      </c>
      <c r="O48" s="853"/>
      <c r="P48" s="853"/>
      <c r="Q48" s="838"/>
      <c r="R48" s="854"/>
    </row>
    <row r="49" spans="1:18" ht="14.45" customHeight="1" x14ac:dyDescent="0.2">
      <c r="A49" s="832" t="s">
        <v>5045</v>
      </c>
      <c r="B49" s="833" t="s">
        <v>5106</v>
      </c>
      <c r="C49" s="833" t="s">
        <v>605</v>
      </c>
      <c r="D49" s="833" t="s">
        <v>5050</v>
      </c>
      <c r="E49" s="833" t="s">
        <v>5119</v>
      </c>
      <c r="F49" s="833" t="s">
        <v>5120</v>
      </c>
      <c r="G49" s="853">
        <v>1</v>
      </c>
      <c r="H49" s="853">
        <v>373</v>
      </c>
      <c r="I49" s="833">
        <v>0.24933155080213903</v>
      </c>
      <c r="J49" s="833">
        <v>373</v>
      </c>
      <c r="K49" s="853">
        <v>4</v>
      </c>
      <c r="L49" s="853">
        <v>1496</v>
      </c>
      <c r="M49" s="833">
        <v>1</v>
      </c>
      <c r="N49" s="833">
        <v>374</v>
      </c>
      <c r="O49" s="853"/>
      <c r="P49" s="853"/>
      <c r="Q49" s="838"/>
      <c r="R49" s="854"/>
    </row>
    <row r="50" spans="1:18" ht="14.45" customHeight="1" x14ac:dyDescent="0.2">
      <c r="A50" s="832" t="s">
        <v>5045</v>
      </c>
      <c r="B50" s="833" t="s">
        <v>5106</v>
      </c>
      <c r="C50" s="833" t="s">
        <v>605</v>
      </c>
      <c r="D50" s="833" t="s">
        <v>5050</v>
      </c>
      <c r="E50" s="833" t="s">
        <v>5121</v>
      </c>
      <c r="F50" s="833" t="s">
        <v>5122</v>
      </c>
      <c r="G50" s="853"/>
      <c r="H50" s="853"/>
      <c r="I50" s="833"/>
      <c r="J50" s="833"/>
      <c r="K50" s="853">
        <v>1</v>
      </c>
      <c r="L50" s="853">
        <v>252</v>
      </c>
      <c r="M50" s="833">
        <v>1</v>
      </c>
      <c r="N50" s="833">
        <v>252</v>
      </c>
      <c r="O50" s="853">
        <v>0</v>
      </c>
      <c r="P50" s="853">
        <v>0</v>
      </c>
      <c r="Q50" s="838">
        <v>0</v>
      </c>
      <c r="R50" s="854"/>
    </row>
    <row r="51" spans="1:18" ht="14.45" customHeight="1" x14ac:dyDescent="0.2">
      <c r="A51" s="832" t="s">
        <v>5045</v>
      </c>
      <c r="B51" s="833" t="s">
        <v>5123</v>
      </c>
      <c r="C51" s="833" t="s">
        <v>3362</v>
      </c>
      <c r="D51" s="833" t="s">
        <v>5097</v>
      </c>
      <c r="E51" s="833" t="s">
        <v>5124</v>
      </c>
      <c r="F51" s="833" t="s">
        <v>5125</v>
      </c>
      <c r="G51" s="853"/>
      <c r="H51" s="853"/>
      <c r="I51" s="833"/>
      <c r="J51" s="833"/>
      <c r="K51" s="853"/>
      <c r="L51" s="853"/>
      <c r="M51" s="833"/>
      <c r="N51" s="833"/>
      <c r="O51" s="853">
        <v>1</v>
      </c>
      <c r="P51" s="853">
        <v>4856.3599999999997</v>
      </c>
      <c r="Q51" s="838"/>
      <c r="R51" s="854">
        <v>4856.3599999999997</v>
      </c>
    </row>
    <row r="52" spans="1:18" ht="14.45" customHeight="1" x14ac:dyDescent="0.2">
      <c r="A52" s="832" t="s">
        <v>5045</v>
      </c>
      <c r="B52" s="833" t="s">
        <v>5123</v>
      </c>
      <c r="C52" s="833" t="s">
        <v>3362</v>
      </c>
      <c r="D52" s="833" t="s">
        <v>5097</v>
      </c>
      <c r="E52" s="833" t="s">
        <v>5126</v>
      </c>
      <c r="F52" s="833" t="s">
        <v>5099</v>
      </c>
      <c r="G52" s="853"/>
      <c r="H52" s="853"/>
      <c r="I52" s="833"/>
      <c r="J52" s="833"/>
      <c r="K52" s="853"/>
      <c r="L52" s="853"/>
      <c r="M52" s="833"/>
      <c r="N52" s="833"/>
      <c r="O52" s="853">
        <v>1</v>
      </c>
      <c r="P52" s="853">
        <v>6677.48</v>
      </c>
      <c r="Q52" s="838"/>
      <c r="R52" s="854">
        <v>6677.48</v>
      </c>
    </row>
    <row r="53" spans="1:18" ht="14.45" customHeight="1" x14ac:dyDescent="0.2">
      <c r="A53" s="832" t="s">
        <v>5045</v>
      </c>
      <c r="B53" s="833" t="s">
        <v>5123</v>
      </c>
      <c r="C53" s="833" t="s">
        <v>3362</v>
      </c>
      <c r="D53" s="833" t="s">
        <v>5097</v>
      </c>
      <c r="E53" s="833" t="s">
        <v>5098</v>
      </c>
      <c r="F53" s="833" t="s">
        <v>5099</v>
      </c>
      <c r="G53" s="853"/>
      <c r="H53" s="853"/>
      <c r="I53" s="833"/>
      <c r="J53" s="833"/>
      <c r="K53" s="853">
        <v>5</v>
      </c>
      <c r="L53" s="853">
        <v>27840</v>
      </c>
      <c r="M53" s="833">
        <v>1</v>
      </c>
      <c r="N53" s="833">
        <v>5568</v>
      </c>
      <c r="O53" s="853">
        <v>8</v>
      </c>
      <c r="P53" s="853">
        <v>44544</v>
      </c>
      <c r="Q53" s="838">
        <v>1.6</v>
      </c>
      <c r="R53" s="854">
        <v>5568</v>
      </c>
    </row>
    <row r="54" spans="1:18" ht="14.45" customHeight="1" x14ac:dyDescent="0.2">
      <c r="A54" s="832" t="s">
        <v>5045</v>
      </c>
      <c r="B54" s="833" t="s">
        <v>5123</v>
      </c>
      <c r="C54" s="833" t="s">
        <v>3362</v>
      </c>
      <c r="D54" s="833" t="s">
        <v>5097</v>
      </c>
      <c r="E54" s="833" t="s">
        <v>5127</v>
      </c>
      <c r="F54" s="833" t="s">
        <v>5101</v>
      </c>
      <c r="G54" s="853"/>
      <c r="H54" s="853"/>
      <c r="I54" s="833"/>
      <c r="J54" s="833"/>
      <c r="K54" s="853">
        <v>1</v>
      </c>
      <c r="L54" s="853">
        <v>4368.43</v>
      </c>
      <c r="M54" s="833">
        <v>1</v>
      </c>
      <c r="N54" s="833">
        <v>4368.43</v>
      </c>
      <c r="O54" s="853"/>
      <c r="P54" s="853"/>
      <c r="Q54" s="838"/>
      <c r="R54" s="854"/>
    </row>
    <row r="55" spans="1:18" ht="14.45" customHeight="1" x14ac:dyDescent="0.2">
      <c r="A55" s="832" t="s">
        <v>5045</v>
      </c>
      <c r="B55" s="833" t="s">
        <v>5123</v>
      </c>
      <c r="C55" s="833" t="s">
        <v>3362</v>
      </c>
      <c r="D55" s="833" t="s">
        <v>5097</v>
      </c>
      <c r="E55" s="833" t="s">
        <v>5100</v>
      </c>
      <c r="F55" s="833" t="s">
        <v>5101</v>
      </c>
      <c r="G55" s="853"/>
      <c r="H55" s="853"/>
      <c r="I55" s="833"/>
      <c r="J55" s="833"/>
      <c r="K55" s="853"/>
      <c r="L55" s="853"/>
      <c r="M55" s="833"/>
      <c r="N55" s="833"/>
      <c r="O55" s="853">
        <v>7</v>
      </c>
      <c r="P55" s="853">
        <v>17447.150000000001</v>
      </c>
      <c r="Q55" s="838"/>
      <c r="R55" s="854">
        <v>2492.4500000000003</v>
      </c>
    </row>
    <row r="56" spans="1:18" ht="14.45" customHeight="1" thickBot="1" x14ac:dyDescent="0.25">
      <c r="A56" s="840" t="s">
        <v>5045</v>
      </c>
      <c r="B56" s="841" t="s">
        <v>5123</v>
      </c>
      <c r="C56" s="841" t="s">
        <v>3362</v>
      </c>
      <c r="D56" s="841" t="s">
        <v>5050</v>
      </c>
      <c r="E56" s="841" t="s">
        <v>5128</v>
      </c>
      <c r="F56" s="841" t="s">
        <v>5129</v>
      </c>
      <c r="G56" s="856"/>
      <c r="H56" s="856"/>
      <c r="I56" s="841"/>
      <c r="J56" s="841"/>
      <c r="K56" s="856">
        <v>9</v>
      </c>
      <c r="L56" s="856">
        <v>5220</v>
      </c>
      <c r="M56" s="841">
        <v>1</v>
      </c>
      <c r="N56" s="841">
        <v>580</v>
      </c>
      <c r="O56" s="856">
        <v>23</v>
      </c>
      <c r="P56" s="856">
        <v>13455</v>
      </c>
      <c r="Q56" s="846">
        <v>2.5775862068965516</v>
      </c>
      <c r="R56" s="857">
        <v>585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ED61684F-22E4-4681-AA77-2A9D0863FCCD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9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5131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371" t="s">
        <v>325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2185.1</v>
      </c>
      <c r="I3" s="208">
        <f t="shared" si="0"/>
        <v>821470.40999999992</v>
      </c>
      <c r="J3" s="78"/>
      <c r="K3" s="78"/>
      <c r="L3" s="208">
        <f t="shared" si="0"/>
        <v>2491</v>
      </c>
      <c r="M3" s="208">
        <f t="shared" si="0"/>
        <v>994177.41000000027</v>
      </c>
      <c r="N3" s="78"/>
      <c r="O3" s="78"/>
      <c r="P3" s="208">
        <f t="shared" si="0"/>
        <v>2617</v>
      </c>
      <c r="Q3" s="208">
        <f t="shared" si="0"/>
        <v>1093867.75</v>
      </c>
      <c r="R3" s="79">
        <f>IF(M3=0,0,Q3/M3)</f>
        <v>1.1002741955281399</v>
      </c>
      <c r="S3" s="209">
        <f>IF(P3=0,0,Q3/P3)</f>
        <v>417.9853840275124</v>
      </c>
    </row>
    <row r="4" spans="1:19" ht="14.45" customHeight="1" x14ac:dyDescent="0.2">
      <c r="A4" s="630" t="s">
        <v>258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89"/>
      <c r="B5" s="889"/>
      <c r="C5" s="890"/>
      <c r="D5" s="899"/>
      <c r="E5" s="891"/>
      <c r="F5" s="892"/>
      <c r="G5" s="893"/>
      <c r="H5" s="894" t="s">
        <v>90</v>
      </c>
      <c r="I5" s="895" t="s">
        <v>14</v>
      </c>
      <c r="J5" s="896"/>
      <c r="K5" s="896"/>
      <c r="L5" s="894" t="s">
        <v>90</v>
      </c>
      <c r="M5" s="895" t="s">
        <v>14</v>
      </c>
      <c r="N5" s="896"/>
      <c r="O5" s="896"/>
      <c r="P5" s="894" t="s">
        <v>90</v>
      </c>
      <c r="Q5" s="895" t="s">
        <v>14</v>
      </c>
      <c r="R5" s="897"/>
      <c r="S5" s="898"/>
    </row>
    <row r="6" spans="1:19" ht="14.45" customHeight="1" x14ac:dyDescent="0.2">
      <c r="A6" s="825" t="s">
        <v>5045</v>
      </c>
      <c r="B6" s="826" t="s">
        <v>5046</v>
      </c>
      <c r="C6" s="826" t="s">
        <v>605</v>
      </c>
      <c r="D6" s="826" t="s">
        <v>5034</v>
      </c>
      <c r="E6" s="826" t="s">
        <v>5050</v>
      </c>
      <c r="F6" s="826" t="s">
        <v>5051</v>
      </c>
      <c r="G6" s="826" t="s">
        <v>5052</v>
      </c>
      <c r="H6" s="225">
        <v>1</v>
      </c>
      <c r="I6" s="225">
        <v>37</v>
      </c>
      <c r="J6" s="826">
        <v>1</v>
      </c>
      <c r="K6" s="826">
        <v>37</v>
      </c>
      <c r="L6" s="225">
        <v>1</v>
      </c>
      <c r="M6" s="225">
        <v>37</v>
      </c>
      <c r="N6" s="826">
        <v>1</v>
      </c>
      <c r="O6" s="826">
        <v>37</v>
      </c>
      <c r="P6" s="225">
        <v>2</v>
      </c>
      <c r="Q6" s="225">
        <v>76</v>
      </c>
      <c r="R6" s="831">
        <v>2.0540540540540539</v>
      </c>
      <c r="S6" s="851">
        <v>38</v>
      </c>
    </row>
    <row r="7" spans="1:19" ht="14.45" customHeight="1" x14ac:dyDescent="0.2">
      <c r="A7" s="832" t="s">
        <v>5045</v>
      </c>
      <c r="B7" s="833" t="s">
        <v>5046</v>
      </c>
      <c r="C7" s="833" t="s">
        <v>605</v>
      </c>
      <c r="D7" s="833" t="s">
        <v>5034</v>
      </c>
      <c r="E7" s="833" t="s">
        <v>5050</v>
      </c>
      <c r="F7" s="833" t="s">
        <v>5057</v>
      </c>
      <c r="G7" s="833" t="s">
        <v>5058</v>
      </c>
      <c r="H7" s="853"/>
      <c r="I7" s="853"/>
      <c r="J7" s="833"/>
      <c r="K7" s="833"/>
      <c r="L7" s="853">
        <v>1</v>
      </c>
      <c r="M7" s="853">
        <v>141</v>
      </c>
      <c r="N7" s="833">
        <v>1</v>
      </c>
      <c r="O7" s="833">
        <v>141</v>
      </c>
      <c r="P7" s="853"/>
      <c r="Q7" s="853"/>
      <c r="R7" s="838"/>
      <c r="S7" s="854"/>
    </row>
    <row r="8" spans="1:19" ht="14.45" customHeight="1" x14ac:dyDescent="0.2">
      <c r="A8" s="832" t="s">
        <v>5045</v>
      </c>
      <c r="B8" s="833" t="s">
        <v>5046</v>
      </c>
      <c r="C8" s="833" t="s">
        <v>605</v>
      </c>
      <c r="D8" s="833" t="s">
        <v>5034</v>
      </c>
      <c r="E8" s="833" t="s">
        <v>5050</v>
      </c>
      <c r="F8" s="833" t="s">
        <v>5059</v>
      </c>
      <c r="G8" s="833" t="s">
        <v>5060</v>
      </c>
      <c r="H8" s="853">
        <v>12</v>
      </c>
      <c r="I8" s="853">
        <v>11484</v>
      </c>
      <c r="J8" s="833">
        <v>1.0897703549060542</v>
      </c>
      <c r="K8" s="833">
        <v>957</v>
      </c>
      <c r="L8" s="853">
        <v>11</v>
      </c>
      <c r="M8" s="853">
        <v>10538</v>
      </c>
      <c r="N8" s="833">
        <v>1</v>
      </c>
      <c r="O8" s="833">
        <v>958</v>
      </c>
      <c r="P8" s="853">
        <v>14</v>
      </c>
      <c r="Q8" s="853">
        <v>13482</v>
      </c>
      <c r="R8" s="838">
        <v>1.2793698994116531</v>
      </c>
      <c r="S8" s="854">
        <v>963</v>
      </c>
    </row>
    <row r="9" spans="1:19" ht="14.45" customHeight="1" x14ac:dyDescent="0.2">
      <c r="A9" s="832" t="s">
        <v>5045</v>
      </c>
      <c r="B9" s="833" t="s">
        <v>5046</v>
      </c>
      <c r="C9" s="833" t="s">
        <v>605</v>
      </c>
      <c r="D9" s="833" t="s">
        <v>5034</v>
      </c>
      <c r="E9" s="833" t="s">
        <v>5050</v>
      </c>
      <c r="F9" s="833" t="s">
        <v>5061</v>
      </c>
      <c r="G9" s="833" t="s">
        <v>5062</v>
      </c>
      <c r="H9" s="853">
        <v>3</v>
      </c>
      <c r="I9" s="853">
        <v>1296</v>
      </c>
      <c r="J9" s="833">
        <v>1.5</v>
      </c>
      <c r="K9" s="833">
        <v>432</v>
      </c>
      <c r="L9" s="853">
        <v>2</v>
      </c>
      <c r="M9" s="853">
        <v>864</v>
      </c>
      <c r="N9" s="833">
        <v>1</v>
      </c>
      <c r="O9" s="833">
        <v>432</v>
      </c>
      <c r="P9" s="853">
        <v>5</v>
      </c>
      <c r="Q9" s="853">
        <v>2175</v>
      </c>
      <c r="R9" s="838">
        <v>2.5173611111111112</v>
      </c>
      <c r="S9" s="854">
        <v>435</v>
      </c>
    </row>
    <row r="10" spans="1:19" ht="14.45" customHeight="1" x14ac:dyDescent="0.2">
      <c r="A10" s="832" t="s">
        <v>5045</v>
      </c>
      <c r="B10" s="833" t="s">
        <v>5046</v>
      </c>
      <c r="C10" s="833" t="s">
        <v>605</v>
      </c>
      <c r="D10" s="833" t="s">
        <v>5034</v>
      </c>
      <c r="E10" s="833" t="s">
        <v>5050</v>
      </c>
      <c r="F10" s="833" t="s">
        <v>5063</v>
      </c>
      <c r="G10" s="833" t="s">
        <v>5064</v>
      </c>
      <c r="H10" s="853">
        <v>253</v>
      </c>
      <c r="I10" s="853">
        <v>255277</v>
      </c>
      <c r="J10" s="833">
        <v>0.88996304560033468</v>
      </c>
      <c r="K10" s="833">
        <v>1009</v>
      </c>
      <c r="L10" s="853">
        <v>284</v>
      </c>
      <c r="M10" s="853">
        <v>286840</v>
      </c>
      <c r="N10" s="833">
        <v>1</v>
      </c>
      <c r="O10" s="833">
        <v>1010</v>
      </c>
      <c r="P10" s="853">
        <v>219</v>
      </c>
      <c r="Q10" s="853">
        <v>221847</v>
      </c>
      <c r="R10" s="838">
        <v>0.77341723608980617</v>
      </c>
      <c r="S10" s="854">
        <v>1013</v>
      </c>
    </row>
    <row r="11" spans="1:19" ht="14.45" customHeight="1" x14ac:dyDescent="0.2">
      <c r="A11" s="832" t="s">
        <v>5045</v>
      </c>
      <c r="B11" s="833" t="s">
        <v>5046</v>
      </c>
      <c r="C11" s="833" t="s">
        <v>605</v>
      </c>
      <c r="D11" s="833" t="s">
        <v>5034</v>
      </c>
      <c r="E11" s="833" t="s">
        <v>5050</v>
      </c>
      <c r="F11" s="833" t="s">
        <v>5069</v>
      </c>
      <c r="G11" s="833" t="s">
        <v>5070</v>
      </c>
      <c r="H11" s="853"/>
      <c r="I11" s="853"/>
      <c r="J11" s="833"/>
      <c r="K11" s="833"/>
      <c r="L11" s="853">
        <v>4</v>
      </c>
      <c r="M11" s="853">
        <v>1276</v>
      </c>
      <c r="N11" s="833">
        <v>1</v>
      </c>
      <c r="O11" s="833">
        <v>319</v>
      </c>
      <c r="P11" s="853">
        <v>2</v>
      </c>
      <c r="Q11" s="853">
        <v>644</v>
      </c>
      <c r="R11" s="838">
        <v>0.50470219435736674</v>
      </c>
      <c r="S11" s="854">
        <v>322</v>
      </c>
    </row>
    <row r="12" spans="1:19" ht="14.45" customHeight="1" x14ac:dyDescent="0.2">
      <c r="A12" s="832" t="s">
        <v>5045</v>
      </c>
      <c r="B12" s="833" t="s">
        <v>5046</v>
      </c>
      <c r="C12" s="833" t="s">
        <v>605</v>
      </c>
      <c r="D12" s="833" t="s">
        <v>5034</v>
      </c>
      <c r="E12" s="833" t="s">
        <v>5050</v>
      </c>
      <c r="F12" s="833" t="s">
        <v>5071</v>
      </c>
      <c r="G12" s="833" t="s">
        <v>5072</v>
      </c>
      <c r="H12" s="853">
        <v>5</v>
      </c>
      <c r="I12" s="853">
        <v>4365</v>
      </c>
      <c r="J12" s="833">
        <v>1.2485697940503433</v>
      </c>
      <c r="K12" s="833">
        <v>873</v>
      </c>
      <c r="L12" s="853">
        <v>4</v>
      </c>
      <c r="M12" s="853">
        <v>3496</v>
      </c>
      <c r="N12" s="833">
        <v>1</v>
      </c>
      <c r="O12" s="833">
        <v>874</v>
      </c>
      <c r="P12" s="853">
        <v>3</v>
      </c>
      <c r="Q12" s="853">
        <v>2631</v>
      </c>
      <c r="R12" s="838">
        <v>0.75257437070938216</v>
      </c>
      <c r="S12" s="854">
        <v>877</v>
      </c>
    </row>
    <row r="13" spans="1:19" ht="14.45" customHeight="1" x14ac:dyDescent="0.2">
      <c r="A13" s="832" t="s">
        <v>5045</v>
      </c>
      <c r="B13" s="833" t="s">
        <v>5046</v>
      </c>
      <c r="C13" s="833" t="s">
        <v>605</v>
      </c>
      <c r="D13" s="833" t="s">
        <v>5034</v>
      </c>
      <c r="E13" s="833" t="s">
        <v>5050</v>
      </c>
      <c r="F13" s="833" t="s">
        <v>5073</v>
      </c>
      <c r="G13" s="833" t="s">
        <v>5074</v>
      </c>
      <c r="H13" s="853">
        <v>11</v>
      </c>
      <c r="I13" s="853">
        <v>366.65999999999997</v>
      </c>
      <c r="J13" s="833">
        <v>0.40739999999999998</v>
      </c>
      <c r="K13" s="833">
        <v>33.332727272727269</v>
      </c>
      <c r="L13" s="853">
        <v>27</v>
      </c>
      <c r="M13" s="853">
        <v>900</v>
      </c>
      <c r="N13" s="833">
        <v>1</v>
      </c>
      <c r="O13" s="833">
        <v>33.333333333333336</v>
      </c>
      <c r="P13" s="853">
        <v>11</v>
      </c>
      <c r="Q13" s="853">
        <v>366.66000000000008</v>
      </c>
      <c r="R13" s="838">
        <v>0.4074000000000001</v>
      </c>
      <c r="S13" s="854">
        <v>33.332727272727283</v>
      </c>
    </row>
    <row r="14" spans="1:19" ht="14.45" customHeight="1" x14ac:dyDescent="0.2">
      <c r="A14" s="832" t="s">
        <v>5045</v>
      </c>
      <c r="B14" s="833" t="s">
        <v>5046</v>
      </c>
      <c r="C14" s="833" t="s">
        <v>605</v>
      </c>
      <c r="D14" s="833" t="s">
        <v>5034</v>
      </c>
      <c r="E14" s="833" t="s">
        <v>5050</v>
      </c>
      <c r="F14" s="833" t="s">
        <v>5075</v>
      </c>
      <c r="G14" s="833" t="s">
        <v>5076</v>
      </c>
      <c r="H14" s="853">
        <v>38</v>
      </c>
      <c r="I14" s="853">
        <v>1406</v>
      </c>
      <c r="J14" s="833">
        <v>0.24516129032258063</v>
      </c>
      <c r="K14" s="833">
        <v>37</v>
      </c>
      <c r="L14" s="853">
        <v>155</v>
      </c>
      <c r="M14" s="853">
        <v>5735</v>
      </c>
      <c r="N14" s="833">
        <v>1</v>
      </c>
      <c r="O14" s="833">
        <v>37</v>
      </c>
      <c r="P14" s="853">
        <v>151</v>
      </c>
      <c r="Q14" s="853">
        <v>5738</v>
      </c>
      <c r="R14" s="838">
        <v>1.0005231037489102</v>
      </c>
      <c r="S14" s="854">
        <v>38</v>
      </c>
    </row>
    <row r="15" spans="1:19" ht="14.45" customHeight="1" x14ac:dyDescent="0.2">
      <c r="A15" s="832" t="s">
        <v>5045</v>
      </c>
      <c r="B15" s="833" t="s">
        <v>5046</v>
      </c>
      <c r="C15" s="833" t="s">
        <v>605</v>
      </c>
      <c r="D15" s="833" t="s">
        <v>5034</v>
      </c>
      <c r="E15" s="833" t="s">
        <v>5050</v>
      </c>
      <c r="F15" s="833" t="s">
        <v>5081</v>
      </c>
      <c r="G15" s="833" t="s">
        <v>5082</v>
      </c>
      <c r="H15" s="853">
        <v>18</v>
      </c>
      <c r="I15" s="853">
        <v>36270</v>
      </c>
      <c r="J15" s="833">
        <v>0.74962797619047616</v>
      </c>
      <c r="K15" s="833">
        <v>2015</v>
      </c>
      <c r="L15" s="853">
        <v>24</v>
      </c>
      <c r="M15" s="853">
        <v>48384</v>
      </c>
      <c r="N15" s="833">
        <v>1</v>
      </c>
      <c r="O15" s="833">
        <v>2016</v>
      </c>
      <c r="P15" s="853">
        <v>8</v>
      </c>
      <c r="Q15" s="853">
        <v>16152</v>
      </c>
      <c r="R15" s="838">
        <v>0.33382936507936506</v>
      </c>
      <c r="S15" s="854">
        <v>2019</v>
      </c>
    </row>
    <row r="16" spans="1:19" ht="14.45" customHeight="1" x14ac:dyDescent="0.2">
      <c r="A16" s="832" t="s">
        <v>5045</v>
      </c>
      <c r="B16" s="833" t="s">
        <v>5046</v>
      </c>
      <c r="C16" s="833" t="s">
        <v>605</v>
      </c>
      <c r="D16" s="833" t="s">
        <v>5034</v>
      </c>
      <c r="E16" s="833" t="s">
        <v>5050</v>
      </c>
      <c r="F16" s="833" t="s">
        <v>5083</v>
      </c>
      <c r="G16" s="833" t="s">
        <v>5084</v>
      </c>
      <c r="H16" s="853">
        <v>11</v>
      </c>
      <c r="I16" s="853">
        <v>3905</v>
      </c>
      <c r="J16" s="833">
        <v>0.35483870967741937</v>
      </c>
      <c r="K16" s="833">
        <v>355</v>
      </c>
      <c r="L16" s="853">
        <v>31</v>
      </c>
      <c r="M16" s="853">
        <v>11005</v>
      </c>
      <c r="N16" s="833">
        <v>1</v>
      </c>
      <c r="O16" s="833">
        <v>355</v>
      </c>
      <c r="P16" s="853">
        <v>43</v>
      </c>
      <c r="Q16" s="853">
        <v>15394</v>
      </c>
      <c r="R16" s="838">
        <v>1.3988187187641981</v>
      </c>
      <c r="S16" s="854">
        <v>358</v>
      </c>
    </row>
    <row r="17" spans="1:19" ht="14.45" customHeight="1" x14ac:dyDescent="0.2">
      <c r="A17" s="832" t="s">
        <v>5045</v>
      </c>
      <c r="B17" s="833" t="s">
        <v>5046</v>
      </c>
      <c r="C17" s="833" t="s">
        <v>605</v>
      </c>
      <c r="D17" s="833" t="s">
        <v>5034</v>
      </c>
      <c r="E17" s="833" t="s">
        <v>5050</v>
      </c>
      <c r="F17" s="833" t="s">
        <v>5085</v>
      </c>
      <c r="G17" s="833" t="s">
        <v>5086</v>
      </c>
      <c r="H17" s="853"/>
      <c r="I17" s="853"/>
      <c r="J17" s="833"/>
      <c r="K17" s="833"/>
      <c r="L17" s="853">
        <v>2</v>
      </c>
      <c r="M17" s="853">
        <v>446</v>
      </c>
      <c r="N17" s="833">
        <v>1</v>
      </c>
      <c r="O17" s="833">
        <v>223</v>
      </c>
      <c r="P17" s="853"/>
      <c r="Q17" s="853"/>
      <c r="R17" s="838"/>
      <c r="S17" s="854"/>
    </row>
    <row r="18" spans="1:19" ht="14.45" customHeight="1" x14ac:dyDescent="0.2">
      <c r="A18" s="832" t="s">
        <v>5045</v>
      </c>
      <c r="B18" s="833" t="s">
        <v>5046</v>
      </c>
      <c r="C18" s="833" t="s">
        <v>605</v>
      </c>
      <c r="D18" s="833" t="s">
        <v>5034</v>
      </c>
      <c r="E18" s="833" t="s">
        <v>5050</v>
      </c>
      <c r="F18" s="833" t="s">
        <v>5087</v>
      </c>
      <c r="G18" s="833" t="s">
        <v>5088</v>
      </c>
      <c r="H18" s="853"/>
      <c r="I18" s="853"/>
      <c r="J18" s="833"/>
      <c r="K18" s="833"/>
      <c r="L18" s="853">
        <v>1</v>
      </c>
      <c r="M18" s="853">
        <v>178</v>
      </c>
      <c r="N18" s="833">
        <v>1</v>
      </c>
      <c r="O18" s="833">
        <v>178</v>
      </c>
      <c r="P18" s="853"/>
      <c r="Q18" s="853"/>
      <c r="R18" s="838"/>
      <c r="S18" s="854"/>
    </row>
    <row r="19" spans="1:19" ht="14.45" customHeight="1" x14ac:dyDescent="0.2">
      <c r="A19" s="832" t="s">
        <v>5045</v>
      </c>
      <c r="B19" s="833" t="s">
        <v>5046</v>
      </c>
      <c r="C19" s="833" t="s">
        <v>605</v>
      </c>
      <c r="D19" s="833" t="s">
        <v>5034</v>
      </c>
      <c r="E19" s="833" t="s">
        <v>5050</v>
      </c>
      <c r="F19" s="833" t="s">
        <v>5091</v>
      </c>
      <c r="G19" s="833" t="s">
        <v>5092</v>
      </c>
      <c r="H19" s="853">
        <v>6</v>
      </c>
      <c r="I19" s="853">
        <v>354</v>
      </c>
      <c r="J19" s="833">
        <v>0.4</v>
      </c>
      <c r="K19" s="833">
        <v>59</v>
      </c>
      <c r="L19" s="853">
        <v>15</v>
      </c>
      <c r="M19" s="853">
        <v>885</v>
      </c>
      <c r="N19" s="833">
        <v>1</v>
      </c>
      <c r="O19" s="833">
        <v>59</v>
      </c>
      <c r="P19" s="853">
        <v>28</v>
      </c>
      <c r="Q19" s="853">
        <v>1708</v>
      </c>
      <c r="R19" s="838">
        <v>1.9299435028248588</v>
      </c>
      <c r="S19" s="854">
        <v>61</v>
      </c>
    </row>
    <row r="20" spans="1:19" ht="14.45" customHeight="1" x14ac:dyDescent="0.2">
      <c r="A20" s="832" t="s">
        <v>5045</v>
      </c>
      <c r="B20" s="833" t="s">
        <v>5046</v>
      </c>
      <c r="C20" s="833" t="s">
        <v>605</v>
      </c>
      <c r="D20" s="833" t="s">
        <v>2209</v>
      </c>
      <c r="E20" s="833" t="s">
        <v>5050</v>
      </c>
      <c r="F20" s="833" t="s">
        <v>5051</v>
      </c>
      <c r="G20" s="833" t="s">
        <v>5052</v>
      </c>
      <c r="H20" s="853"/>
      <c r="I20" s="853"/>
      <c r="J20" s="833"/>
      <c r="K20" s="833"/>
      <c r="L20" s="853">
        <v>2</v>
      </c>
      <c r="M20" s="853">
        <v>74</v>
      </c>
      <c r="N20" s="833">
        <v>1</v>
      </c>
      <c r="O20" s="833">
        <v>37</v>
      </c>
      <c r="P20" s="853">
        <v>2</v>
      </c>
      <c r="Q20" s="853">
        <v>76</v>
      </c>
      <c r="R20" s="838">
        <v>1.027027027027027</v>
      </c>
      <c r="S20" s="854">
        <v>38</v>
      </c>
    </row>
    <row r="21" spans="1:19" ht="14.45" customHeight="1" x14ac:dyDescent="0.2">
      <c r="A21" s="832" t="s">
        <v>5045</v>
      </c>
      <c r="B21" s="833" t="s">
        <v>5046</v>
      </c>
      <c r="C21" s="833" t="s">
        <v>605</v>
      </c>
      <c r="D21" s="833" t="s">
        <v>2209</v>
      </c>
      <c r="E21" s="833" t="s">
        <v>5050</v>
      </c>
      <c r="F21" s="833" t="s">
        <v>5073</v>
      </c>
      <c r="G21" s="833" t="s">
        <v>5074</v>
      </c>
      <c r="H21" s="853"/>
      <c r="I21" s="853"/>
      <c r="J21" s="833"/>
      <c r="K21" s="833"/>
      <c r="L21" s="853"/>
      <c r="M21" s="853"/>
      <c r="N21" s="833"/>
      <c r="O21" s="833"/>
      <c r="P21" s="853">
        <v>1</v>
      </c>
      <c r="Q21" s="853">
        <v>33.33</v>
      </c>
      <c r="R21" s="838"/>
      <c r="S21" s="854">
        <v>33.33</v>
      </c>
    </row>
    <row r="22" spans="1:19" ht="14.45" customHeight="1" x14ac:dyDescent="0.2">
      <c r="A22" s="832" t="s">
        <v>5045</v>
      </c>
      <c r="B22" s="833" t="s">
        <v>5046</v>
      </c>
      <c r="C22" s="833" t="s">
        <v>605</v>
      </c>
      <c r="D22" s="833" t="s">
        <v>2209</v>
      </c>
      <c r="E22" s="833" t="s">
        <v>5050</v>
      </c>
      <c r="F22" s="833" t="s">
        <v>5087</v>
      </c>
      <c r="G22" s="833" t="s">
        <v>5088</v>
      </c>
      <c r="H22" s="853"/>
      <c r="I22" s="853"/>
      <c r="J22" s="833"/>
      <c r="K22" s="833"/>
      <c r="L22" s="853"/>
      <c r="M22" s="853"/>
      <c r="N22" s="833"/>
      <c r="O22" s="833"/>
      <c r="P22" s="853">
        <v>1</v>
      </c>
      <c r="Q22" s="853">
        <v>179</v>
      </c>
      <c r="R22" s="838"/>
      <c r="S22" s="854">
        <v>179</v>
      </c>
    </row>
    <row r="23" spans="1:19" ht="14.45" customHeight="1" x14ac:dyDescent="0.2">
      <c r="A23" s="832" t="s">
        <v>5045</v>
      </c>
      <c r="B23" s="833" t="s">
        <v>5046</v>
      </c>
      <c r="C23" s="833" t="s">
        <v>605</v>
      </c>
      <c r="D23" s="833" t="s">
        <v>2211</v>
      </c>
      <c r="E23" s="833" t="s">
        <v>5050</v>
      </c>
      <c r="F23" s="833" t="s">
        <v>5051</v>
      </c>
      <c r="G23" s="833" t="s">
        <v>5052</v>
      </c>
      <c r="H23" s="853">
        <v>14</v>
      </c>
      <c r="I23" s="853">
        <v>518</v>
      </c>
      <c r="J23" s="833">
        <v>0.93333333333333335</v>
      </c>
      <c r="K23" s="833">
        <v>37</v>
      </c>
      <c r="L23" s="853">
        <v>15</v>
      </c>
      <c r="M23" s="853">
        <v>555</v>
      </c>
      <c r="N23" s="833">
        <v>1</v>
      </c>
      <c r="O23" s="833">
        <v>37</v>
      </c>
      <c r="P23" s="853">
        <v>35</v>
      </c>
      <c r="Q23" s="853">
        <v>1330</v>
      </c>
      <c r="R23" s="838">
        <v>2.3963963963963963</v>
      </c>
      <c r="S23" s="854">
        <v>38</v>
      </c>
    </row>
    <row r="24" spans="1:19" ht="14.45" customHeight="1" x14ac:dyDescent="0.2">
      <c r="A24" s="832" t="s">
        <v>5045</v>
      </c>
      <c r="B24" s="833" t="s">
        <v>5046</v>
      </c>
      <c r="C24" s="833" t="s">
        <v>605</v>
      </c>
      <c r="D24" s="833" t="s">
        <v>2211</v>
      </c>
      <c r="E24" s="833" t="s">
        <v>5050</v>
      </c>
      <c r="F24" s="833" t="s">
        <v>5055</v>
      </c>
      <c r="G24" s="833" t="s">
        <v>5056</v>
      </c>
      <c r="H24" s="853"/>
      <c r="I24" s="853"/>
      <c r="J24" s="833"/>
      <c r="K24" s="833"/>
      <c r="L24" s="853">
        <v>2</v>
      </c>
      <c r="M24" s="853">
        <v>1404</v>
      </c>
      <c r="N24" s="833">
        <v>1</v>
      </c>
      <c r="O24" s="833">
        <v>702</v>
      </c>
      <c r="P24" s="853">
        <v>1</v>
      </c>
      <c r="Q24" s="853">
        <v>707</v>
      </c>
      <c r="R24" s="838">
        <v>0.50356125356125359</v>
      </c>
      <c r="S24" s="854">
        <v>707</v>
      </c>
    </row>
    <row r="25" spans="1:19" ht="14.45" customHeight="1" x14ac:dyDescent="0.2">
      <c r="A25" s="832" t="s">
        <v>5045</v>
      </c>
      <c r="B25" s="833" t="s">
        <v>5046</v>
      </c>
      <c r="C25" s="833" t="s">
        <v>605</v>
      </c>
      <c r="D25" s="833" t="s">
        <v>2211</v>
      </c>
      <c r="E25" s="833" t="s">
        <v>5050</v>
      </c>
      <c r="F25" s="833" t="s">
        <v>5057</v>
      </c>
      <c r="G25" s="833" t="s">
        <v>5058</v>
      </c>
      <c r="H25" s="853">
        <v>18</v>
      </c>
      <c r="I25" s="853">
        <v>2538</v>
      </c>
      <c r="J25" s="833">
        <v>0.375</v>
      </c>
      <c r="K25" s="833">
        <v>141</v>
      </c>
      <c r="L25" s="853">
        <v>48</v>
      </c>
      <c r="M25" s="853">
        <v>6768</v>
      </c>
      <c r="N25" s="833">
        <v>1</v>
      </c>
      <c r="O25" s="833">
        <v>141</v>
      </c>
      <c r="P25" s="853">
        <v>115</v>
      </c>
      <c r="Q25" s="853">
        <v>16330</v>
      </c>
      <c r="R25" s="838">
        <v>2.4128250591016549</v>
      </c>
      <c r="S25" s="854">
        <v>142</v>
      </c>
    </row>
    <row r="26" spans="1:19" ht="14.45" customHeight="1" x14ac:dyDescent="0.2">
      <c r="A26" s="832" t="s">
        <v>5045</v>
      </c>
      <c r="B26" s="833" t="s">
        <v>5046</v>
      </c>
      <c r="C26" s="833" t="s">
        <v>605</v>
      </c>
      <c r="D26" s="833" t="s">
        <v>2211</v>
      </c>
      <c r="E26" s="833" t="s">
        <v>5050</v>
      </c>
      <c r="F26" s="833" t="s">
        <v>5059</v>
      </c>
      <c r="G26" s="833" t="s">
        <v>5060</v>
      </c>
      <c r="H26" s="853">
        <v>1</v>
      </c>
      <c r="I26" s="853">
        <v>957</v>
      </c>
      <c r="J26" s="833"/>
      <c r="K26" s="833">
        <v>957</v>
      </c>
      <c r="L26" s="853"/>
      <c r="M26" s="853"/>
      <c r="N26" s="833"/>
      <c r="O26" s="833"/>
      <c r="P26" s="853">
        <v>6</v>
      </c>
      <c r="Q26" s="853">
        <v>5778</v>
      </c>
      <c r="R26" s="838"/>
      <c r="S26" s="854">
        <v>963</v>
      </c>
    </row>
    <row r="27" spans="1:19" ht="14.45" customHeight="1" x14ac:dyDescent="0.2">
      <c r="A27" s="832" t="s">
        <v>5045</v>
      </c>
      <c r="B27" s="833" t="s">
        <v>5046</v>
      </c>
      <c r="C27" s="833" t="s">
        <v>605</v>
      </c>
      <c r="D27" s="833" t="s">
        <v>2211</v>
      </c>
      <c r="E27" s="833" t="s">
        <v>5050</v>
      </c>
      <c r="F27" s="833" t="s">
        <v>5063</v>
      </c>
      <c r="G27" s="833" t="s">
        <v>5064</v>
      </c>
      <c r="H27" s="853">
        <v>117</v>
      </c>
      <c r="I27" s="853">
        <v>118053</v>
      </c>
      <c r="J27" s="833">
        <v>1.1572688952063523</v>
      </c>
      <c r="K27" s="833">
        <v>1009</v>
      </c>
      <c r="L27" s="853">
        <v>101</v>
      </c>
      <c r="M27" s="853">
        <v>102010</v>
      </c>
      <c r="N27" s="833">
        <v>1</v>
      </c>
      <c r="O27" s="833">
        <v>1010</v>
      </c>
      <c r="P27" s="853">
        <v>144</v>
      </c>
      <c r="Q27" s="853">
        <v>145872</v>
      </c>
      <c r="R27" s="838">
        <v>1.4299774531908636</v>
      </c>
      <c r="S27" s="854">
        <v>1013</v>
      </c>
    </row>
    <row r="28" spans="1:19" ht="14.45" customHeight="1" x14ac:dyDescent="0.2">
      <c r="A28" s="832" t="s">
        <v>5045</v>
      </c>
      <c r="B28" s="833" t="s">
        <v>5046</v>
      </c>
      <c r="C28" s="833" t="s">
        <v>605</v>
      </c>
      <c r="D28" s="833" t="s">
        <v>2211</v>
      </c>
      <c r="E28" s="833" t="s">
        <v>5050</v>
      </c>
      <c r="F28" s="833" t="s">
        <v>5067</v>
      </c>
      <c r="G28" s="833" t="s">
        <v>5068</v>
      </c>
      <c r="H28" s="853"/>
      <c r="I28" s="853"/>
      <c r="J28" s="833"/>
      <c r="K28" s="833"/>
      <c r="L28" s="853"/>
      <c r="M28" s="853"/>
      <c r="N28" s="833"/>
      <c r="O28" s="833"/>
      <c r="P28" s="853">
        <v>1</v>
      </c>
      <c r="Q28" s="853">
        <v>1069</v>
      </c>
      <c r="R28" s="838"/>
      <c r="S28" s="854">
        <v>1069</v>
      </c>
    </row>
    <row r="29" spans="1:19" ht="14.45" customHeight="1" x14ac:dyDescent="0.2">
      <c r="A29" s="832" t="s">
        <v>5045</v>
      </c>
      <c r="B29" s="833" t="s">
        <v>5046</v>
      </c>
      <c r="C29" s="833" t="s">
        <v>605</v>
      </c>
      <c r="D29" s="833" t="s">
        <v>2211</v>
      </c>
      <c r="E29" s="833" t="s">
        <v>5050</v>
      </c>
      <c r="F29" s="833" t="s">
        <v>5071</v>
      </c>
      <c r="G29" s="833" t="s">
        <v>5072</v>
      </c>
      <c r="H29" s="853">
        <v>1</v>
      </c>
      <c r="I29" s="853">
        <v>873</v>
      </c>
      <c r="J29" s="833"/>
      <c r="K29" s="833">
        <v>873</v>
      </c>
      <c r="L29" s="853"/>
      <c r="M29" s="853"/>
      <c r="N29" s="833"/>
      <c r="O29" s="833"/>
      <c r="P29" s="853">
        <v>1</v>
      </c>
      <c r="Q29" s="853">
        <v>877</v>
      </c>
      <c r="R29" s="838"/>
      <c r="S29" s="854">
        <v>877</v>
      </c>
    </row>
    <row r="30" spans="1:19" ht="14.45" customHeight="1" x14ac:dyDescent="0.2">
      <c r="A30" s="832" t="s">
        <v>5045</v>
      </c>
      <c r="B30" s="833" t="s">
        <v>5046</v>
      </c>
      <c r="C30" s="833" t="s">
        <v>605</v>
      </c>
      <c r="D30" s="833" t="s">
        <v>2211</v>
      </c>
      <c r="E30" s="833" t="s">
        <v>5050</v>
      </c>
      <c r="F30" s="833" t="s">
        <v>5073</v>
      </c>
      <c r="G30" s="833" t="s">
        <v>5074</v>
      </c>
      <c r="H30" s="853">
        <v>101</v>
      </c>
      <c r="I30" s="853">
        <v>3366.6800000000003</v>
      </c>
      <c r="J30" s="833">
        <v>1.3835690185876968</v>
      </c>
      <c r="K30" s="833">
        <v>33.333465346534659</v>
      </c>
      <c r="L30" s="853">
        <v>73</v>
      </c>
      <c r="M30" s="853">
        <v>2433.33</v>
      </c>
      <c r="N30" s="833">
        <v>1</v>
      </c>
      <c r="O30" s="833">
        <v>33.333287671232874</v>
      </c>
      <c r="P30" s="853">
        <v>113</v>
      </c>
      <c r="Q30" s="853">
        <v>3766.66</v>
      </c>
      <c r="R30" s="838">
        <v>1.5479445862254606</v>
      </c>
      <c r="S30" s="854">
        <v>33.333274336283182</v>
      </c>
    </row>
    <row r="31" spans="1:19" ht="14.45" customHeight="1" x14ac:dyDescent="0.2">
      <c r="A31" s="832" t="s">
        <v>5045</v>
      </c>
      <c r="B31" s="833" t="s">
        <v>5046</v>
      </c>
      <c r="C31" s="833" t="s">
        <v>605</v>
      </c>
      <c r="D31" s="833" t="s">
        <v>2211</v>
      </c>
      <c r="E31" s="833" t="s">
        <v>5050</v>
      </c>
      <c r="F31" s="833" t="s">
        <v>5075</v>
      </c>
      <c r="G31" s="833" t="s">
        <v>5076</v>
      </c>
      <c r="H31" s="853">
        <v>1</v>
      </c>
      <c r="I31" s="853">
        <v>37</v>
      </c>
      <c r="J31" s="833"/>
      <c r="K31" s="833">
        <v>37</v>
      </c>
      <c r="L31" s="853"/>
      <c r="M31" s="853"/>
      <c r="N31" s="833"/>
      <c r="O31" s="833"/>
      <c r="P31" s="853"/>
      <c r="Q31" s="853"/>
      <c r="R31" s="838"/>
      <c r="S31" s="854"/>
    </row>
    <row r="32" spans="1:19" ht="14.45" customHeight="1" x14ac:dyDescent="0.2">
      <c r="A32" s="832" t="s">
        <v>5045</v>
      </c>
      <c r="B32" s="833" t="s">
        <v>5046</v>
      </c>
      <c r="C32" s="833" t="s">
        <v>605</v>
      </c>
      <c r="D32" s="833" t="s">
        <v>2211</v>
      </c>
      <c r="E32" s="833" t="s">
        <v>5050</v>
      </c>
      <c r="F32" s="833" t="s">
        <v>5077</v>
      </c>
      <c r="G32" s="833" t="s">
        <v>5078</v>
      </c>
      <c r="H32" s="853">
        <v>1</v>
      </c>
      <c r="I32" s="853">
        <v>86</v>
      </c>
      <c r="J32" s="833"/>
      <c r="K32" s="833">
        <v>86</v>
      </c>
      <c r="L32" s="853"/>
      <c r="M32" s="853"/>
      <c r="N32" s="833"/>
      <c r="O32" s="833"/>
      <c r="P32" s="853"/>
      <c r="Q32" s="853"/>
      <c r="R32" s="838"/>
      <c r="S32" s="854"/>
    </row>
    <row r="33" spans="1:19" ht="14.45" customHeight="1" x14ac:dyDescent="0.2">
      <c r="A33" s="832" t="s">
        <v>5045</v>
      </c>
      <c r="B33" s="833" t="s">
        <v>5046</v>
      </c>
      <c r="C33" s="833" t="s">
        <v>605</v>
      </c>
      <c r="D33" s="833" t="s">
        <v>2211</v>
      </c>
      <c r="E33" s="833" t="s">
        <v>5050</v>
      </c>
      <c r="F33" s="833" t="s">
        <v>5079</v>
      </c>
      <c r="G33" s="833" t="s">
        <v>5080</v>
      </c>
      <c r="H33" s="853">
        <v>1</v>
      </c>
      <c r="I33" s="853">
        <v>32</v>
      </c>
      <c r="J33" s="833"/>
      <c r="K33" s="833">
        <v>32</v>
      </c>
      <c r="L33" s="853"/>
      <c r="M33" s="853"/>
      <c r="N33" s="833"/>
      <c r="O33" s="833"/>
      <c r="P33" s="853"/>
      <c r="Q33" s="853"/>
      <c r="R33" s="838"/>
      <c r="S33" s="854"/>
    </row>
    <row r="34" spans="1:19" ht="14.45" customHeight="1" x14ac:dyDescent="0.2">
      <c r="A34" s="832" t="s">
        <v>5045</v>
      </c>
      <c r="B34" s="833" t="s">
        <v>5046</v>
      </c>
      <c r="C34" s="833" t="s">
        <v>605</v>
      </c>
      <c r="D34" s="833" t="s">
        <v>2211</v>
      </c>
      <c r="E34" s="833" t="s">
        <v>5050</v>
      </c>
      <c r="F34" s="833" t="s">
        <v>5081</v>
      </c>
      <c r="G34" s="833" t="s">
        <v>5082</v>
      </c>
      <c r="H34" s="853">
        <v>10</v>
      </c>
      <c r="I34" s="853">
        <v>20150</v>
      </c>
      <c r="J34" s="833">
        <v>0.76884920634920639</v>
      </c>
      <c r="K34" s="833">
        <v>2015</v>
      </c>
      <c r="L34" s="853">
        <v>13</v>
      </c>
      <c r="M34" s="853">
        <v>26208</v>
      </c>
      <c r="N34" s="833">
        <v>1</v>
      </c>
      <c r="O34" s="833">
        <v>2016</v>
      </c>
      <c r="P34" s="853">
        <v>17</v>
      </c>
      <c r="Q34" s="853">
        <v>34323</v>
      </c>
      <c r="R34" s="838">
        <v>1.3096382783882783</v>
      </c>
      <c r="S34" s="854">
        <v>2019</v>
      </c>
    </row>
    <row r="35" spans="1:19" ht="14.45" customHeight="1" x14ac:dyDescent="0.2">
      <c r="A35" s="832" t="s">
        <v>5045</v>
      </c>
      <c r="B35" s="833" t="s">
        <v>5046</v>
      </c>
      <c r="C35" s="833" t="s">
        <v>605</v>
      </c>
      <c r="D35" s="833" t="s">
        <v>2211</v>
      </c>
      <c r="E35" s="833" t="s">
        <v>5050</v>
      </c>
      <c r="F35" s="833" t="s">
        <v>5083</v>
      </c>
      <c r="G35" s="833" t="s">
        <v>5084</v>
      </c>
      <c r="H35" s="853">
        <v>98</v>
      </c>
      <c r="I35" s="853">
        <v>34790</v>
      </c>
      <c r="J35" s="833">
        <v>1.240506329113924</v>
      </c>
      <c r="K35" s="833">
        <v>355</v>
      </c>
      <c r="L35" s="853">
        <v>79</v>
      </c>
      <c r="M35" s="853">
        <v>28045</v>
      </c>
      <c r="N35" s="833">
        <v>1</v>
      </c>
      <c r="O35" s="833">
        <v>355</v>
      </c>
      <c r="P35" s="853">
        <v>111</v>
      </c>
      <c r="Q35" s="853">
        <v>39738</v>
      </c>
      <c r="R35" s="838">
        <v>1.416937065430558</v>
      </c>
      <c r="S35" s="854">
        <v>358</v>
      </c>
    </row>
    <row r="36" spans="1:19" ht="14.45" customHeight="1" x14ac:dyDescent="0.2">
      <c r="A36" s="832" t="s">
        <v>5045</v>
      </c>
      <c r="B36" s="833" t="s">
        <v>5046</v>
      </c>
      <c r="C36" s="833" t="s">
        <v>605</v>
      </c>
      <c r="D36" s="833" t="s">
        <v>2211</v>
      </c>
      <c r="E36" s="833" t="s">
        <v>5050</v>
      </c>
      <c r="F36" s="833" t="s">
        <v>5087</v>
      </c>
      <c r="G36" s="833" t="s">
        <v>5088</v>
      </c>
      <c r="H36" s="853">
        <v>3</v>
      </c>
      <c r="I36" s="853">
        <v>531</v>
      </c>
      <c r="J36" s="833">
        <v>0.9943820224719101</v>
      </c>
      <c r="K36" s="833">
        <v>177</v>
      </c>
      <c r="L36" s="853">
        <v>3</v>
      </c>
      <c r="M36" s="853">
        <v>534</v>
      </c>
      <c r="N36" s="833">
        <v>1</v>
      </c>
      <c r="O36" s="833">
        <v>178</v>
      </c>
      <c r="P36" s="853">
        <v>1</v>
      </c>
      <c r="Q36" s="853">
        <v>179</v>
      </c>
      <c r="R36" s="838">
        <v>0.33520599250936328</v>
      </c>
      <c r="S36" s="854">
        <v>179</v>
      </c>
    </row>
    <row r="37" spans="1:19" ht="14.45" customHeight="1" x14ac:dyDescent="0.2">
      <c r="A37" s="832" t="s">
        <v>5045</v>
      </c>
      <c r="B37" s="833" t="s">
        <v>5046</v>
      </c>
      <c r="C37" s="833" t="s">
        <v>605</v>
      </c>
      <c r="D37" s="833" t="s">
        <v>2217</v>
      </c>
      <c r="E37" s="833" t="s">
        <v>5050</v>
      </c>
      <c r="F37" s="833" t="s">
        <v>5051</v>
      </c>
      <c r="G37" s="833" t="s">
        <v>5052</v>
      </c>
      <c r="H37" s="853">
        <v>238</v>
      </c>
      <c r="I37" s="853">
        <v>8806</v>
      </c>
      <c r="J37" s="833">
        <v>1.0214592274678111</v>
      </c>
      <c r="K37" s="833">
        <v>37</v>
      </c>
      <c r="L37" s="853">
        <v>233</v>
      </c>
      <c r="M37" s="853">
        <v>8621</v>
      </c>
      <c r="N37" s="833">
        <v>1</v>
      </c>
      <c r="O37" s="833">
        <v>37</v>
      </c>
      <c r="P37" s="853">
        <v>248</v>
      </c>
      <c r="Q37" s="853">
        <v>9424</v>
      </c>
      <c r="R37" s="838">
        <v>1.0931446467927155</v>
      </c>
      <c r="S37" s="854">
        <v>38</v>
      </c>
    </row>
    <row r="38" spans="1:19" ht="14.45" customHeight="1" x14ac:dyDescent="0.2">
      <c r="A38" s="832" t="s">
        <v>5045</v>
      </c>
      <c r="B38" s="833" t="s">
        <v>5046</v>
      </c>
      <c r="C38" s="833" t="s">
        <v>605</v>
      </c>
      <c r="D38" s="833" t="s">
        <v>2217</v>
      </c>
      <c r="E38" s="833" t="s">
        <v>5050</v>
      </c>
      <c r="F38" s="833" t="s">
        <v>5053</v>
      </c>
      <c r="G38" s="833" t="s">
        <v>5054</v>
      </c>
      <c r="H38" s="853">
        <v>1</v>
      </c>
      <c r="I38" s="853">
        <v>5</v>
      </c>
      <c r="J38" s="833"/>
      <c r="K38" s="833">
        <v>5</v>
      </c>
      <c r="L38" s="853"/>
      <c r="M38" s="853"/>
      <c r="N38" s="833"/>
      <c r="O38" s="833"/>
      <c r="P38" s="853"/>
      <c r="Q38" s="853"/>
      <c r="R38" s="838"/>
      <c r="S38" s="854"/>
    </row>
    <row r="39" spans="1:19" ht="14.45" customHeight="1" x14ac:dyDescent="0.2">
      <c r="A39" s="832" t="s">
        <v>5045</v>
      </c>
      <c r="B39" s="833" t="s">
        <v>5046</v>
      </c>
      <c r="C39" s="833" t="s">
        <v>605</v>
      </c>
      <c r="D39" s="833" t="s">
        <v>2217</v>
      </c>
      <c r="E39" s="833" t="s">
        <v>5050</v>
      </c>
      <c r="F39" s="833" t="s">
        <v>5057</v>
      </c>
      <c r="G39" s="833" t="s">
        <v>5058</v>
      </c>
      <c r="H39" s="853">
        <v>42</v>
      </c>
      <c r="I39" s="853">
        <v>5922</v>
      </c>
      <c r="J39" s="833">
        <v>0.23595505617977527</v>
      </c>
      <c r="K39" s="833">
        <v>141</v>
      </c>
      <c r="L39" s="853">
        <v>178</v>
      </c>
      <c r="M39" s="853">
        <v>25098</v>
      </c>
      <c r="N39" s="833">
        <v>1</v>
      </c>
      <c r="O39" s="833">
        <v>141</v>
      </c>
      <c r="P39" s="853">
        <v>197</v>
      </c>
      <c r="Q39" s="853">
        <v>27974</v>
      </c>
      <c r="R39" s="838">
        <v>1.1145908040481314</v>
      </c>
      <c r="S39" s="854">
        <v>142</v>
      </c>
    </row>
    <row r="40" spans="1:19" ht="14.45" customHeight="1" x14ac:dyDescent="0.2">
      <c r="A40" s="832" t="s">
        <v>5045</v>
      </c>
      <c r="B40" s="833" t="s">
        <v>5046</v>
      </c>
      <c r="C40" s="833" t="s">
        <v>605</v>
      </c>
      <c r="D40" s="833" t="s">
        <v>2217</v>
      </c>
      <c r="E40" s="833" t="s">
        <v>5050</v>
      </c>
      <c r="F40" s="833" t="s">
        <v>5061</v>
      </c>
      <c r="G40" s="833" t="s">
        <v>5062</v>
      </c>
      <c r="H40" s="853">
        <v>3</v>
      </c>
      <c r="I40" s="853">
        <v>1296</v>
      </c>
      <c r="J40" s="833"/>
      <c r="K40" s="833">
        <v>432</v>
      </c>
      <c r="L40" s="853"/>
      <c r="M40" s="853"/>
      <c r="N40" s="833"/>
      <c r="O40" s="833"/>
      <c r="P40" s="853"/>
      <c r="Q40" s="853"/>
      <c r="R40" s="838"/>
      <c r="S40" s="854"/>
    </row>
    <row r="41" spans="1:19" ht="14.45" customHeight="1" x14ac:dyDescent="0.2">
      <c r="A41" s="832" t="s">
        <v>5045</v>
      </c>
      <c r="B41" s="833" t="s">
        <v>5046</v>
      </c>
      <c r="C41" s="833" t="s">
        <v>605</v>
      </c>
      <c r="D41" s="833" t="s">
        <v>2217</v>
      </c>
      <c r="E41" s="833" t="s">
        <v>5050</v>
      </c>
      <c r="F41" s="833" t="s">
        <v>5063</v>
      </c>
      <c r="G41" s="833" t="s">
        <v>5064</v>
      </c>
      <c r="H41" s="853">
        <v>5</v>
      </c>
      <c r="I41" s="853">
        <v>5045</v>
      </c>
      <c r="J41" s="833">
        <v>1.665016501650165</v>
      </c>
      <c r="K41" s="833">
        <v>1009</v>
      </c>
      <c r="L41" s="853">
        <v>3</v>
      </c>
      <c r="M41" s="853">
        <v>3030</v>
      </c>
      <c r="N41" s="833">
        <v>1</v>
      </c>
      <c r="O41" s="833">
        <v>1010</v>
      </c>
      <c r="P41" s="853">
        <v>8</v>
      </c>
      <c r="Q41" s="853">
        <v>8104</v>
      </c>
      <c r="R41" s="838">
        <v>2.6745874587458744</v>
      </c>
      <c r="S41" s="854">
        <v>1013</v>
      </c>
    </row>
    <row r="42" spans="1:19" ht="14.45" customHeight="1" x14ac:dyDescent="0.2">
      <c r="A42" s="832" t="s">
        <v>5045</v>
      </c>
      <c r="B42" s="833" t="s">
        <v>5046</v>
      </c>
      <c r="C42" s="833" t="s">
        <v>605</v>
      </c>
      <c r="D42" s="833" t="s">
        <v>2217</v>
      </c>
      <c r="E42" s="833" t="s">
        <v>5050</v>
      </c>
      <c r="F42" s="833" t="s">
        <v>5071</v>
      </c>
      <c r="G42" s="833" t="s">
        <v>5072</v>
      </c>
      <c r="H42" s="853">
        <v>3</v>
      </c>
      <c r="I42" s="853">
        <v>2619</v>
      </c>
      <c r="J42" s="833">
        <v>2.9965675057208236</v>
      </c>
      <c r="K42" s="833">
        <v>873</v>
      </c>
      <c r="L42" s="853">
        <v>1</v>
      </c>
      <c r="M42" s="853">
        <v>874</v>
      </c>
      <c r="N42" s="833">
        <v>1</v>
      </c>
      <c r="O42" s="833">
        <v>874</v>
      </c>
      <c r="P42" s="853">
        <v>5</v>
      </c>
      <c r="Q42" s="853">
        <v>4385</v>
      </c>
      <c r="R42" s="838">
        <v>5.0171624713958813</v>
      </c>
      <c r="S42" s="854">
        <v>877</v>
      </c>
    </row>
    <row r="43" spans="1:19" ht="14.45" customHeight="1" x14ac:dyDescent="0.2">
      <c r="A43" s="832" t="s">
        <v>5045</v>
      </c>
      <c r="B43" s="833" t="s">
        <v>5046</v>
      </c>
      <c r="C43" s="833" t="s">
        <v>605</v>
      </c>
      <c r="D43" s="833" t="s">
        <v>2217</v>
      </c>
      <c r="E43" s="833" t="s">
        <v>5050</v>
      </c>
      <c r="F43" s="833" t="s">
        <v>5073</v>
      </c>
      <c r="G43" s="833" t="s">
        <v>5074</v>
      </c>
      <c r="H43" s="853">
        <v>182</v>
      </c>
      <c r="I43" s="853">
        <v>6066.67</v>
      </c>
      <c r="J43" s="833">
        <v>1.166665064105646</v>
      </c>
      <c r="K43" s="833">
        <v>33.333351648351652</v>
      </c>
      <c r="L43" s="853">
        <v>156</v>
      </c>
      <c r="M43" s="853">
        <v>5200.01</v>
      </c>
      <c r="N43" s="833">
        <v>1</v>
      </c>
      <c r="O43" s="833">
        <v>33.333397435897439</v>
      </c>
      <c r="P43" s="853">
        <v>214</v>
      </c>
      <c r="Q43" s="853">
        <v>7133.32</v>
      </c>
      <c r="R43" s="838">
        <v>1.3717896696352505</v>
      </c>
      <c r="S43" s="854">
        <v>33.33327102803738</v>
      </c>
    </row>
    <row r="44" spans="1:19" ht="14.45" customHeight="1" x14ac:dyDescent="0.2">
      <c r="A44" s="832" t="s">
        <v>5045</v>
      </c>
      <c r="B44" s="833" t="s">
        <v>5046</v>
      </c>
      <c r="C44" s="833" t="s">
        <v>605</v>
      </c>
      <c r="D44" s="833" t="s">
        <v>2217</v>
      </c>
      <c r="E44" s="833" t="s">
        <v>5050</v>
      </c>
      <c r="F44" s="833" t="s">
        <v>5077</v>
      </c>
      <c r="G44" s="833" t="s">
        <v>5078</v>
      </c>
      <c r="H44" s="853">
        <v>1</v>
      </c>
      <c r="I44" s="853">
        <v>86</v>
      </c>
      <c r="J44" s="833"/>
      <c r="K44" s="833">
        <v>86</v>
      </c>
      <c r="L44" s="853"/>
      <c r="M44" s="853"/>
      <c r="N44" s="833"/>
      <c r="O44" s="833"/>
      <c r="P44" s="853">
        <v>1</v>
      </c>
      <c r="Q44" s="853">
        <v>87</v>
      </c>
      <c r="R44" s="838"/>
      <c r="S44" s="854">
        <v>87</v>
      </c>
    </row>
    <row r="45" spans="1:19" ht="14.45" customHeight="1" x14ac:dyDescent="0.2">
      <c r="A45" s="832" t="s">
        <v>5045</v>
      </c>
      <c r="B45" s="833" t="s">
        <v>5046</v>
      </c>
      <c r="C45" s="833" t="s">
        <v>605</v>
      </c>
      <c r="D45" s="833" t="s">
        <v>2217</v>
      </c>
      <c r="E45" s="833" t="s">
        <v>5050</v>
      </c>
      <c r="F45" s="833" t="s">
        <v>5079</v>
      </c>
      <c r="G45" s="833" t="s">
        <v>5080</v>
      </c>
      <c r="H45" s="853">
        <v>1</v>
      </c>
      <c r="I45" s="853">
        <v>32</v>
      </c>
      <c r="J45" s="833"/>
      <c r="K45" s="833">
        <v>32</v>
      </c>
      <c r="L45" s="853"/>
      <c r="M45" s="853"/>
      <c r="N45" s="833"/>
      <c r="O45" s="833"/>
      <c r="P45" s="853"/>
      <c r="Q45" s="853"/>
      <c r="R45" s="838"/>
      <c r="S45" s="854"/>
    </row>
    <row r="46" spans="1:19" ht="14.45" customHeight="1" x14ac:dyDescent="0.2">
      <c r="A46" s="832" t="s">
        <v>5045</v>
      </c>
      <c r="B46" s="833" t="s">
        <v>5046</v>
      </c>
      <c r="C46" s="833" t="s">
        <v>605</v>
      </c>
      <c r="D46" s="833" t="s">
        <v>2217</v>
      </c>
      <c r="E46" s="833" t="s">
        <v>5050</v>
      </c>
      <c r="F46" s="833" t="s">
        <v>5083</v>
      </c>
      <c r="G46" s="833" t="s">
        <v>5084</v>
      </c>
      <c r="H46" s="853">
        <v>181</v>
      </c>
      <c r="I46" s="853">
        <v>64255</v>
      </c>
      <c r="J46" s="833">
        <v>1.011173184357542</v>
      </c>
      <c r="K46" s="833">
        <v>355</v>
      </c>
      <c r="L46" s="853">
        <v>179</v>
      </c>
      <c r="M46" s="853">
        <v>63545</v>
      </c>
      <c r="N46" s="833">
        <v>1</v>
      </c>
      <c r="O46" s="833">
        <v>355</v>
      </c>
      <c r="P46" s="853">
        <v>186</v>
      </c>
      <c r="Q46" s="853">
        <v>66588</v>
      </c>
      <c r="R46" s="838">
        <v>1.0478873239436619</v>
      </c>
      <c r="S46" s="854">
        <v>358</v>
      </c>
    </row>
    <row r="47" spans="1:19" ht="14.45" customHeight="1" x14ac:dyDescent="0.2">
      <c r="A47" s="832" t="s">
        <v>5045</v>
      </c>
      <c r="B47" s="833" t="s">
        <v>5046</v>
      </c>
      <c r="C47" s="833" t="s">
        <v>605</v>
      </c>
      <c r="D47" s="833" t="s">
        <v>2217</v>
      </c>
      <c r="E47" s="833" t="s">
        <v>5050</v>
      </c>
      <c r="F47" s="833" t="s">
        <v>5087</v>
      </c>
      <c r="G47" s="833" t="s">
        <v>5088</v>
      </c>
      <c r="H47" s="853">
        <v>1</v>
      </c>
      <c r="I47" s="853">
        <v>177</v>
      </c>
      <c r="J47" s="833"/>
      <c r="K47" s="833">
        <v>177</v>
      </c>
      <c r="L47" s="853"/>
      <c r="M47" s="853"/>
      <c r="N47" s="833"/>
      <c r="O47" s="833"/>
      <c r="P47" s="853"/>
      <c r="Q47" s="853"/>
      <c r="R47" s="838"/>
      <c r="S47" s="854"/>
    </row>
    <row r="48" spans="1:19" ht="14.45" customHeight="1" x14ac:dyDescent="0.2">
      <c r="A48" s="832" t="s">
        <v>5045</v>
      </c>
      <c r="B48" s="833" t="s">
        <v>5046</v>
      </c>
      <c r="C48" s="833" t="s">
        <v>605</v>
      </c>
      <c r="D48" s="833" t="s">
        <v>2217</v>
      </c>
      <c r="E48" s="833" t="s">
        <v>5050</v>
      </c>
      <c r="F48" s="833" t="s">
        <v>5091</v>
      </c>
      <c r="G48" s="833" t="s">
        <v>5092</v>
      </c>
      <c r="H48" s="853">
        <v>1</v>
      </c>
      <c r="I48" s="853">
        <v>59</v>
      </c>
      <c r="J48" s="833">
        <v>1</v>
      </c>
      <c r="K48" s="833">
        <v>59</v>
      </c>
      <c r="L48" s="853">
        <v>1</v>
      </c>
      <c r="M48" s="853">
        <v>59</v>
      </c>
      <c r="N48" s="833">
        <v>1</v>
      </c>
      <c r="O48" s="833">
        <v>59</v>
      </c>
      <c r="P48" s="853">
        <v>3</v>
      </c>
      <c r="Q48" s="853">
        <v>183</v>
      </c>
      <c r="R48" s="838">
        <v>3.1016949152542375</v>
      </c>
      <c r="S48" s="854">
        <v>61</v>
      </c>
    </row>
    <row r="49" spans="1:19" ht="14.45" customHeight="1" x14ac:dyDescent="0.2">
      <c r="A49" s="832" t="s">
        <v>5045</v>
      </c>
      <c r="B49" s="833" t="s">
        <v>5046</v>
      </c>
      <c r="C49" s="833" t="s">
        <v>605</v>
      </c>
      <c r="D49" s="833" t="s">
        <v>2218</v>
      </c>
      <c r="E49" s="833" t="s">
        <v>5050</v>
      </c>
      <c r="F49" s="833" t="s">
        <v>5051</v>
      </c>
      <c r="G49" s="833" t="s">
        <v>5052</v>
      </c>
      <c r="H49" s="853">
        <v>7</v>
      </c>
      <c r="I49" s="853">
        <v>259</v>
      </c>
      <c r="J49" s="833">
        <v>1.75</v>
      </c>
      <c r="K49" s="833">
        <v>37</v>
      </c>
      <c r="L49" s="853">
        <v>4</v>
      </c>
      <c r="M49" s="853">
        <v>148</v>
      </c>
      <c r="N49" s="833">
        <v>1</v>
      </c>
      <c r="O49" s="833">
        <v>37</v>
      </c>
      <c r="P49" s="853">
        <v>8</v>
      </c>
      <c r="Q49" s="853">
        <v>304</v>
      </c>
      <c r="R49" s="838">
        <v>2.0540540540540539</v>
      </c>
      <c r="S49" s="854">
        <v>38</v>
      </c>
    </row>
    <row r="50" spans="1:19" ht="14.45" customHeight="1" x14ac:dyDescent="0.2">
      <c r="A50" s="832" t="s">
        <v>5045</v>
      </c>
      <c r="B50" s="833" t="s">
        <v>5046</v>
      </c>
      <c r="C50" s="833" t="s">
        <v>605</v>
      </c>
      <c r="D50" s="833" t="s">
        <v>2218</v>
      </c>
      <c r="E50" s="833" t="s">
        <v>5050</v>
      </c>
      <c r="F50" s="833" t="s">
        <v>5057</v>
      </c>
      <c r="G50" s="833" t="s">
        <v>5058</v>
      </c>
      <c r="H50" s="853">
        <v>60</v>
      </c>
      <c r="I50" s="853">
        <v>8460</v>
      </c>
      <c r="J50" s="833">
        <v>1.3333333333333333</v>
      </c>
      <c r="K50" s="833">
        <v>141</v>
      </c>
      <c r="L50" s="853">
        <v>45</v>
      </c>
      <c r="M50" s="853">
        <v>6345</v>
      </c>
      <c r="N50" s="833">
        <v>1</v>
      </c>
      <c r="O50" s="833">
        <v>141</v>
      </c>
      <c r="P50" s="853">
        <v>47</v>
      </c>
      <c r="Q50" s="853">
        <v>6674</v>
      </c>
      <c r="R50" s="838">
        <v>1.0518518518518518</v>
      </c>
      <c r="S50" s="854">
        <v>142</v>
      </c>
    </row>
    <row r="51" spans="1:19" ht="14.45" customHeight="1" x14ac:dyDescent="0.2">
      <c r="A51" s="832" t="s">
        <v>5045</v>
      </c>
      <c r="B51" s="833" t="s">
        <v>5046</v>
      </c>
      <c r="C51" s="833" t="s">
        <v>605</v>
      </c>
      <c r="D51" s="833" t="s">
        <v>2218</v>
      </c>
      <c r="E51" s="833" t="s">
        <v>5050</v>
      </c>
      <c r="F51" s="833" t="s">
        <v>5061</v>
      </c>
      <c r="G51" s="833" t="s">
        <v>5062</v>
      </c>
      <c r="H51" s="853">
        <v>3</v>
      </c>
      <c r="I51" s="853">
        <v>1296</v>
      </c>
      <c r="J51" s="833">
        <v>1</v>
      </c>
      <c r="K51" s="833">
        <v>432</v>
      </c>
      <c r="L51" s="853">
        <v>3</v>
      </c>
      <c r="M51" s="853">
        <v>1296</v>
      </c>
      <c r="N51" s="833">
        <v>1</v>
      </c>
      <c r="O51" s="833">
        <v>432</v>
      </c>
      <c r="P51" s="853">
        <v>1</v>
      </c>
      <c r="Q51" s="853">
        <v>435</v>
      </c>
      <c r="R51" s="838">
        <v>0.33564814814814814</v>
      </c>
      <c r="S51" s="854">
        <v>435</v>
      </c>
    </row>
    <row r="52" spans="1:19" ht="14.45" customHeight="1" x14ac:dyDescent="0.2">
      <c r="A52" s="832" t="s">
        <v>5045</v>
      </c>
      <c r="B52" s="833" t="s">
        <v>5046</v>
      </c>
      <c r="C52" s="833" t="s">
        <v>605</v>
      </c>
      <c r="D52" s="833" t="s">
        <v>2218</v>
      </c>
      <c r="E52" s="833" t="s">
        <v>5050</v>
      </c>
      <c r="F52" s="833" t="s">
        <v>5063</v>
      </c>
      <c r="G52" s="833" t="s">
        <v>5064</v>
      </c>
      <c r="H52" s="853">
        <v>81</v>
      </c>
      <c r="I52" s="853">
        <v>81729</v>
      </c>
      <c r="J52" s="833">
        <v>1.2077582385104182</v>
      </c>
      <c r="K52" s="833">
        <v>1009</v>
      </c>
      <c r="L52" s="853">
        <v>67</v>
      </c>
      <c r="M52" s="853">
        <v>67670</v>
      </c>
      <c r="N52" s="833">
        <v>1</v>
      </c>
      <c r="O52" s="833">
        <v>1010</v>
      </c>
      <c r="P52" s="853">
        <v>72</v>
      </c>
      <c r="Q52" s="853">
        <v>72936</v>
      </c>
      <c r="R52" s="838">
        <v>1.0778188266587854</v>
      </c>
      <c r="S52" s="854">
        <v>1013</v>
      </c>
    </row>
    <row r="53" spans="1:19" ht="14.45" customHeight="1" x14ac:dyDescent="0.2">
      <c r="A53" s="832" t="s">
        <v>5045</v>
      </c>
      <c r="B53" s="833" t="s">
        <v>5046</v>
      </c>
      <c r="C53" s="833" t="s">
        <v>605</v>
      </c>
      <c r="D53" s="833" t="s">
        <v>2218</v>
      </c>
      <c r="E53" s="833" t="s">
        <v>5050</v>
      </c>
      <c r="F53" s="833" t="s">
        <v>5065</v>
      </c>
      <c r="G53" s="833" t="s">
        <v>5066</v>
      </c>
      <c r="H53" s="853">
        <v>2</v>
      </c>
      <c r="I53" s="853">
        <v>4244</v>
      </c>
      <c r="J53" s="833"/>
      <c r="K53" s="833">
        <v>2122</v>
      </c>
      <c r="L53" s="853"/>
      <c r="M53" s="853"/>
      <c r="N53" s="833"/>
      <c r="O53" s="833"/>
      <c r="P53" s="853"/>
      <c r="Q53" s="853"/>
      <c r="R53" s="838"/>
      <c r="S53" s="854"/>
    </row>
    <row r="54" spans="1:19" ht="14.45" customHeight="1" x14ac:dyDescent="0.2">
      <c r="A54" s="832" t="s">
        <v>5045</v>
      </c>
      <c r="B54" s="833" t="s">
        <v>5046</v>
      </c>
      <c r="C54" s="833" t="s">
        <v>605</v>
      </c>
      <c r="D54" s="833" t="s">
        <v>2218</v>
      </c>
      <c r="E54" s="833" t="s">
        <v>5050</v>
      </c>
      <c r="F54" s="833" t="s">
        <v>5073</v>
      </c>
      <c r="G54" s="833" t="s">
        <v>5074</v>
      </c>
      <c r="H54" s="853">
        <v>60</v>
      </c>
      <c r="I54" s="853">
        <v>2000</v>
      </c>
      <c r="J54" s="833">
        <v>1.1999976000048</v>
      </c>
      <c r="K54" s="833">
        <v>33.333333333333336</v>
      </c>
      <c r="L54" s="853">
        <v>50</v>
      </c>
      <c r="M54" s="853">
        <v>1666.67</v>
      </c>
      <c r="N54" s="833">
        <v>1</v>
      </c>
      <c r="O54" s="833">
        <v>33.333400000000005</v>
      </c>
      <c r="P54" s="853">
        <v>50</v>
      </c>
      <c r="Q54" s="853">
        <v>1666.66</v>
      </c>
      <c r="R54" s="838">
        <v>0.99999400001200001</v>
      </c>
      <c r="S54" s="854">
        <v>33.333200000000005</v>
      </c>
    </row>
    <row r="55" spans="1:19" ht="14.45" customHeight="1" x14ac:dyDescent="0.2">
      <c r="A55" s="832" t="s">
        <v>5045</v>
      </c>
      <c r="B55" s="833" t="s">
        <v>5046</v>
      </c>
      <c r="C55" s="833" t="s">
        <v>605</v>
      </c>
      <c r="D55" s="833" t="s">
        <v>2218</v>
      </c>
      <c r="E55" s="833" t="s">
        <v>5050</v>
      </c>
      <c r="F55" s="833" t="s">
        <v>5075</v>
      </c>
      <c r="G55" s="833" t="s">
        <v>5076</v>
      </c>
      <c r="H55" s="853"/>
      <c r="I55" s="853"/>
      <c r="J55" s="833"/>
      <c r="K55" s="833"/>
      <c r="L55" s="853">
        <v>2</v>
      </c>
      <c r="M55" s="853">
        <v>74</v>
      </c>
      <c r="N55" s="833">
        <v>1</v>
      </c>
      <c r="O55" s="833">
        <v>37</v>
      </c>
      <c r="P55" s="853"/>
      <c r="Q55" s="853"/>
      <c r="R55" s="838"/>
      <c r="S55" s="854"/>
    </row>
    <row r="56" spans="1:19" ht="14.45" customHeight="1" x14ac:dyDescent="0.2">
      <c r="A56" s="832" t="s">
        <v>5045</v>
      </c>
      <c r="B56" s="833" t="s">
        <v>5046</v>
      </c>
      <c r="C56" s="833" t="s">
        <v>605</v>
      </c>
      <c r="D56" s="833" t="s">
        <v>2218</v>
      </c>
      <c r="E56" s="833" t="s">
        <v>5050</v>
      </c>
      <c r="F56" s="833" t="s">
        <v>5081</v>
      </c>
      <c r="G56" s="833" t="s">
        <v>5082</v>
      </c>
      <c r="H56" s="853">
        <v>8</v>
      </c>
      <c r="I56" s="853">
        <v>16120</v>
      </c>
      <c r="J56" s="833">
        <v>0.72691197691197695</v>
      </c>
      <c r="K56" s="833">
        <v>2015</v>
      </c>
      <c r="L56" s="853">
        <v>11</v>
      </c>
      <c r="M56" s="853">
        <v>22176</v>
      </c>
      <c r="N56" s="833">
        <v>1</v>
      </c>
      <c r="O56" s="833">
        <v>2016</v>
      </c>
      <c r="P56" s="853">
        <v>8</v>
      </c>
      <c r="Q56" s="853">
        <v>16152</v>
      </c>
      <c r="R56" s="838">
        <v>0.72835497835497831</v>
      </c>
      <c r="S56" s="854">
        <v>2019</v>
      </c>
    </row>
    <row r="57" spans="1:19" ht="14.45" customHeight="1" x14ac:dyDescent="0.2">
      <c r="A57" s="832" t="s">
        <v>5045</v>
      </c>
      <c r="B57" s="833" t="s">
        <v>5046</v>
      </c>
      <c r="C57" s="833" t="s">
        <v>605</v>
      </c>
      <c r="D57" s="833" t="s">
        <v>2218</v>
      </c>
      <c r="E57" s="833" t="s">
        <v>5050</v>
      </c>
      <c r="F57" s="833" t="s">
        <v>5083</v>
      </c>
      <c r="G57" s="833" t="s">
        <v>5084</v>
      </c>
      <c r="H57" s="853">
        <v>60</v>
      </c>
      <c r="I57" s="853">
        <v>21300</v>
      </c>
      <c r="J57" s="833">
        <v>1.2</v>
      </c>
      <c r="K57" s="833">
        <v>355</v>
      </c>
      <c r="L57" s="853">
        <v>50</v>
      </c>
      <c r="M57" s="853">
        <v>17750</v>
      </c>
      <c r="N57" s="833">
        <v>1</v>
      </c>
      <c r="O57" s="833">
        <v>355</v>
      </c>
      <c r="P57" s="853">
        <v>51</v>
      </c>
      <c r="Q57" s="853">
        <v>18258</v>
      </c>
      <c r="R57" s="838">
        <v>1.0286197183098591</v>
      </c>
      <c r="S57" s="854">
        <v>358</v>
      </c>
    </row>
    <row r="58" spans="1:19" ht="14.45" customHeight="1" x14ac:dyDescent="0.2">
      <c r="A58" s="832" t="s">
        <v>5045</v>
      </c>
      <c r="B58" s="833" t="s">
        <v>5046</v>
      </c>
      <c r="C58" s="833" t="s">
        <v>605</v>
      </c>
      <c r="D58" s="833" t="s">
        <v>2218</v>
      </c>
      <c r="E58" s="833" t="s">
        <v>5050</v>
      </c>
      <c r="F58" s="833" t="s">
        <v>5087</v>
      </c>
      <c r="G58" s="833" t="s">
        <v>5088</v>
      </c>
      <c r="H58" s="853">
        <v>1</v>
      </c>
      <c r="I58" s="853">
        <v>177</v>
      </c>
      <c r="J58" s="833"/>
      <c r="K58" s="833">
        <v>177</v>
      </c>
      <c r="L58" s="853"/>
      <c r="M58" s="853"/>
      <c r="N58" s="833"/>
      <c r="O58" s="833"/>
      <c r="P58" s="853"/>
      <c r="Q58" s="853"/>
      <c r="R58" s="838"/>
      <c r="S58" s="854"/>
    </row>
    <row r="59" spans="1:19" ht="14.45" customHeight="1" x14ac:dyDescent="0.2">
      <c r="A59" s="832" t="s">
        <v>5045</v>
      </c>
      <c r="B59" s="833" t="s">
        <v>5046</v>
      </c>
      <c r="C59" s="833" t="s">
        <v>605</v>
      </c>
      <c r="D59" s="833" t="s">
        <v>2222</v>
      </c>
      <c r="E59" s="833" t="s">
        <v>5050</v>
      </c>
      <c r="F59" s="833" t="s">
        <v>5051</v>
      </c>
      <c r="G59" s="833" t="s">
        <v>5052</v>
      </c>
      <c r="H59" s="853">
        <v>8</v>
      </c>
      <c r="I59" s="853">
        <v>296</v>
      </c>
      <c r="J59" s="833"/>
      <c r="K59" s="833">
        <v>37</v>
      </c>
      <c r="L59" s="853"/>
      <c r="M59" s="853"/>
      <c r="N59" s="833"/>
      <c r="O59" s="833"/>
      <c r="P59" s="853"/>
      <c r="Q59" s="853"/>
      <c r="R59" s="838"/>
      <c r="S59" s="854"/>
    </row>
    <row r="60" spans="1:19" ht="14.45" customHeight="1" x14ac:dyDescent="0.2">
      <c r="A60" s="832" t="s">
        <v>5045</v>
      </c>
      <c r="B60" s="833" t="s">
        <v>5046</v>
      </c>
      <c r="C60" s="833" t="s">
        <v>605</v>
      </c>
      <c r="D60" s="833" t="s">
        <v>2222</v>
      </c>
      <c r="E60" s="833" t="s">
        <v>5050</v>
      </c>
      <c r="F60" s="833" t="s">
        <v>5055</v>
      </c>
      <c r="G60" s="833" t="s">
        <v>5056</v>
      </c>
      <c r="H60" s="853">
        <v>2</v>
      </c>
      <c r="I60" s="853">
        <v>1402</v>
      </c>
      <c r="J60" s="833">
        <v>0.99857549857549854</v>
      </c>
      <c r="K60" s="833">
        <v>701</v>
      </c>
      <c r="L60" s="853">
        <v>2</v>
      </c>
      <c r="M60" s="853">
        <v>1404</v>
      </c>
      <c r="N60" s="833">
        <v>1</v>
      </c>
      <c r="O60" s="833">
        <v>702</v>
      </c>
      <c r="P60" s="853">
        <v>1</v>
      </c>
      <c r="Q60" s="853">
        <v>707</v>
      </c>
      <c r="R60" s="838">
        <v>0.50356125356125359</v>
      </c>
      <c r="S60" s="854">
        <v>707</v>
      </c>
    </row>
    <row r="61" spans="1:19" ht="14.45" customHeight="1" x14ac:dyDescent="0.2">
      <c r="A61" s="832" t="s">
        <v>5045</v>
      </c>
      <c r="B61" s="833" t="s">
        <v>5046</v>
      </c>
      <c r="C61" s="833" t="s">
        <v>605</v>
      </c>
      <c r="D61" s="833" t="s">
        <v>2222</v>
      </c>
      <c r="E61" s="833" t="s">
        <v>5050</v>
      </c>
      <c r="F61" s="833" t="s">
        <v>5057</v>
      </c>
      <c r="G61" s="833" t="s">
        <v>5058</v>
      </c>
      <c r="H61" s="853">
        <v>47</v>
      </c>
      <c r="I61" s="853">
        <v>6627</v>
      </c>
      <c r="J61" s="833">
        <v>0.8867924528301887</v>
      </c>
      <c r="K61" s="833">
        <v>141</v>
      </c>
      <c r="L61" s="853">
        <v>53</v>
      </c>
      <c r="M61" s="853">
        <v>7473</v>
      </c>
      <c r="N61" s="833">
        <v>1</v>
      </c>
      <c r="O61" s="833">
        <v>141</v>
      </c>
      <c r="P61" s="853">
        <v>31</v>
      </c>
      <c r="Q61" s="853">
        <v>4402</v>
      </c>
      <c r="R61" s="838">
        <v>0.5890539274722334</v>
      </c>
      <c r="S61" s="854">
        <v>142</v>
      </c>
    </row>
    <row r="62" spans="1:19" ht="14.45" customHeight="1" x14ac:dyDescent="0.2">
      <c r="A62" s="832" t="s">
        <v>5045</v>
      </c>
      <c r="B62" s="833" t="s">
        <v>5046</v>
      </c>
      <c r="C62" s="833" t="s">
        <v>605</v>
      </c>
      <c r="D62" s="833" t="s">
        <v>2222</v>
      </c>
      <c r="E62" s="833" t="s">
        <v>5050</v>
      </c>
      <c r="F62" s="833" t="s">
        <v>5059</v>
      </c>
      <c r="G62" s="833" t="s">
        <v>5060</v>
      </c>
      <c r="H62" s="853">
        <v>19</v>
      </c>
      <c r="I62" s="853">
        <v>18183</v>
      </c>
      <c r="J62" s="833">
        <v>0.82522465280929469</v>
      </c>
      <c r="K62" s="833">
        <v>957</v>
      </c>
      <c r="L62" s="853">
        <v>23</v>
      </c>
      <c r="M62" s="853">
        <v>22034</v>
      </c>
      <c r="N62" s="833">
        <v>1</v>
      </c>
      <c r="O62" s="833">
        <v>958</v>
      </c>
      <c r="P62" s="853">
        <v>17</v>
      </c>
      <c r="Q62" s="853">
        <v>16371</v>
      </c>
      <c r="R62" s="838">
        <v>0.7429881092856494</v>
      </c>
      <c r="S62" s="854">
        <v>963</v>
      </c>
    </row>
    <row r="63" spans="1:19" ht="14.45" customHeight="1" x14ac:dyDescent="0.2">
      <c r="A63" s="832" t="s">
        <v>5045</v>
      </c>
      <c r="B63" s="833" t="s">
        <v>5046</v>
      </c>
      <c r="C63" s="833" t="s">
        <v>605</v>
      </c>
      <c r="D63" s="833" t="s">
        <v>2222</v>
      </c>
      <c r="E63" s="833" t="s">
        <v>5050</v>
      </c>
      <c r="F63" s="833" t="s">
        <v>5061</v>
      </c>
      <c r="G63" s="833" t="s">
        <v>5062</v>
      </c>
      <c r="H63" s="853">
        <v>1</v>
      </c>
      <c r="I63" s="853">
        <v>432</v>
      </c>
      <c r="J63" s="833">
        <v>0.33333333333333331</v>
      </c>
      <c r="K63" s="833">
        <v>432</v>
      </c>
      <c r="L63" s="853">
        <v>3</v>
      </c>
      <c r="M63" s="853">
        <v>1296</v>
      </c>
      <c r="N63" s="833">
        <v>1</v>
      </c>
      <c r="O63" s="833">
        <v>432</v>
      </c>
      <c r="P63" s="853">
        <v>8</v>
      </c>
      <c r="Q63" s="853">
        <v>3480</v>
      </c>
      <c r="R63" s="838">
        <v>2.6851851851851851</v>
      </c>
      <c r="S63" s="854">
        <v>435</v>
      </c>
    </row>
    <row r="64" spans="1:19" ht="14.45" customHeight="1" x14ac:dyDescent="0.2">
      <c r="A64" s="832" t="s">
        <v>5045</v>
      </c>
      <c r="B64" s="833" t="s">
        <v>5046</v>
      </c>
      <c r="C64" s="833" t="s">
        <v>605</v>
      </c>
      <c r="D64" s="833" t="s">
        <v>2222</v>
      </c>
      <c r="E64" s="833" t="s">
        <v>5050</v>
      </c>
      <c r="F64" s="833" t="s">
        <v>5063</v>
      </c>
      <c r="G64" s="833" t="s">
        <v>5064</v>
      </c>
      <c r="H64" s="853">
        <v>3</v>
      </c>
      <c r="I64" s="853">
        <v>3027</v>
      </c>
      <c r="J64" s="833">
        <v>0.42814710042432813</v>
      </c>
      <c r="K64" s="833">
        <v>1009</v>
      </c>
      <c r="L64" s="853">
        <v>7</v>
      </c>
      <c r="M64" s="853">
        <v>7070</v>
      </c>
      <c r="N64" s="833">
        <v>1</v>
      </c>
      <c r="O64" s="833">
        <v>1010</v>
      </c>
      <c r="P64" s="853"/>
      <c r="Q64" s="853"/>
      <c r="R64" s="838"/>
      <c r="S64" s="854"/>
    </row>
    <row r="65" spans="1:19" ht="14.45" customHeight="1" x14ac:dyDescent="0.2">
      <c r="A65" s="832" t="s">
        <v>5045</v>
      </c>
      <c r="B65" s="833" t="s">
        <v>5046</v>
      </c>
      <c r="C65" s="833" t="s">
        <v>605</v>
      </c>
      <c r="D65" s="833" t="s">
        <v>2222</v>
      </c>
      <c r="E65" s="833" t="s">
        <v>5050</v>
      </c>
      <c r="F65" s="833" t="s">
        <v>5065</v>
      </c>
      <c r="G65" s="833" t="s">
        <v>5066</v>
      </c>
      <c r="H65" s="853">
        <v>2</v>
      </c>
      <c r="I65" s="853">
        <v>4244</v>
      </c>
      <c r="J65" s="833">
        <v>0.99905838041431261</v>
      </c>
      <c r="K65" s="833">
        <v>2122</v>
      </c>
      <c r="L65" s="853">
        <v>2</v>
      </c>
      <c r="M65" s="853">
        <v>4248</v>
      </c>
      <c r="N65" s="833">
        <v>1</v>
      </c>
      <c r="O65" s="833">
        <v>2124</v>
      </c>
      <c r="P65" s="853"/>
      <c r="Q65" s="853"/>
      <c r="R65" s="838"/>
      <c r="S65" s="854"/>
    </row>
    <row r="66" spans="1:19" ht="14.45" customHeight="1" x14ac:dyDescent="0.2">
      <c r="A66" s="832" t="s">
        <v>5045</v>
      </c>
      <c r="B66" s="833" t="s">
        <v>5046</v>
      </c>
      <c r="C66" s="833" t="s">
        <v>605</v>
      </c>
      <c r="D66" s="833" t="s">
        <v>2222</v>
      </c>
      <c r="E66" s="833" t="s">
        <v>5050</v>
      </c>
      <c r="F66" s="833" t="s">
        <v>5071</v>
      </c>
      <c r="G66" s="833" t="s">
        <v>5072</v>
      </c>
      <c r="H66" s="853"/>
      <c r="I66" s="853"/>
      <c r="J66" s="833"/>
      <c r="K66" s="833"/>
      <c r="L66" s="853"/>
      <c r="M66" s="853"/>
      <c r="N66" s="833"/>
      <c r="O66" s="833"/>
      <c r="P66" s="853">
        <v>1</v>
      </c>
      <c r="Q66" s="853">
        <v>877</v>
      </c>
      <c r="R66" s="838"/>
      <c r="S66" s="854">
        <v>877</v>
      </c>
    </row>
    <row r="67" spans="1:19" ht="14.45" customHeight="1" x14ac:dyDescent="0.2">
      <c r="A67" s="832" t="s">
        <v>5045</v>
      </c>
      <c r="B67" s="833" t="s">
        <v>5046</v>
      </c>
      <c r="C67" s="833" t="s">
        <v>605</v>
      </c>
      <c r="D67" s="833" t="s">
        <v>2222</v>
      </c>
      <c r="E67" s="833" t="s">
        <v>5050</v>
      </c>
      <c r="F67" s="833" t="s">
        <v>5073</v>
      </c>
      <c r="G67" s="833" t="s">
        <v>5074</v>
      </c>
      <c r="H67" s="853">
        <v>62</v>
      </c>
      <c r="I67" s="853">
        <v>2066.67</v>
      </c>
      <c r="J67" s="833">
        <v>1.0163917495352475</v>
      </c>
      <c r="K67" s="833">
        <v>33.333387096774196</v>
      </c>
      <c r="L67" s="853">
        <v>61</v>
      </c>
      <c r="M67" s="853">
        <v>2033.3400000000001</v>
      </c>
      <c r="N67" s="833">
        <v>1</v>
      </c>
      <c r="O67" s="833">
        <v>33.33344262295082</v>
      </c>
      <c r="P67" s="853">
        <v>42</v>
      </c>
      <c r="Q67" s="853">
        <v>1399.9899999999998</v>
      </c>
      <c r="R67" s="838">
        <v>0.68851741469700078</v>
      </c>
      <c r="S67" s="854">
        <v>33.333095238095233</v>
      </c>
    </row>
    <row r="68" spans="1:19" ht="14.45" customHeight="1" x14ac:dyDescent="0.2">
      <c r="A68" s="832" t="s">
        <v>5045</v>
      </c>
      <c r="B68" s="833" t="s">
        <v>5046</v>
      </c>
      <c r="C68" s="833" t="s">
        <v>605</v>
      </c>
      <c r="D68" s="833" t="s">
        <v>2222</v>
      </c>
      <c r="E68" s="833" t="s">
        <v>5050</v>
      </c>
      <c r="F68" s="833" t="s">
        <v>5081</v>
      </c>
      <c r="G68" s="833" t="s">
        <v>5082</v>
      </c>
      <c r="H68" s="853"/>
      <c r="I68" s="853"/>
      <c r="J68" s="833"/>
      <c r="K68" s="833"/>
      <c r="L68" s="853">
        <v>1</v>
      </c>
      <c r="M68" s="853">
        <v>2016</v>
      </c>
      <c r="N68" s="833">
        <v>1</v>
      </c>
      <c r="O68" s="833">
        <v>2016</v>
      </c>
      <c r="P68" s="853"/>
      <c r="Q68" s="853"/>
      <c r="R68" s="838"/>
      <c r="S68" s="854"/>
    </row>
    <row r="69" spans="1:19" ht="14.45" customHeight="1" x14ac:dyDescent="0.2">
      <c r="A69" s="832" t="s">
        <v>5045</v>
      </c>
      <c r="B69" s="833" t="s">
        <v>5046</v>
      </c>
      <c r="C69" s="833" t="s">
        <v>605</v>
      </c>
      <c r="D69" s="833" t="s">
        <v>2222</v>
      </c>
      <c r="E69" s="833" t="s">
        <v>5050</v>
      </c>
      <c r="F69" s="833" t="s">
        <v>5083</v>
      </c>
      <c r="G69" s="833" t="s">
        <v>5084</v>
      </c>
      <c r="H69" s="853">
        <v>46</v>
      </c>
      <c r="I69" s="853">
        <v>16330</v>
      </c>
      <c r="J69" s="833">
        <v>0.80701754385964908</v>
      </c>
      <c r="K69" s="833">
        <v>355</v>
      </c>
      <c r="L69" s="853">
        <v>57</v>
      </c>
      <c r="M69" s="853">
        <v>20235</v>
      </c>
      <c r="N69" s="833">
        <v>1</v>
      </c>
      <c r="O69" s="833">
        <v>355</v>
      </c>
      <c r="P69" s="853">
        <v>26</v>
      </c>
      <c r="Q69" s="853">
        <v>9308</v>
      </c>
      <c r="R69" s="838">
        <v>0.45999505806770447</v>
      </c>
      <c r="S69" s="854">
        <v>358</v>
      </c>
    </row>
    <row r="70" spans="1:19" ht="14.45" customHeight="1" x14ac:dyDescent="0.2">
      <c r="A70" s="832" t="s">
        <v>5045</v>
      </c>
      <c r="B70" s="833" t="s">
        <v>5046</v>
      </c>
      <c r="C70" s="833" t="s">
        <v>605</v>
      </c>
      <c r="D70" s="833" t="s">
        <v>2222</v>
      </c>
      <c r="E70" s="833" t="s">
        <v>5050</v>
      </c>
      <c r="F70" s="833" t="s">
        <v>5085</v>
      </c>
      <c r="G70" s="833" t="s">
        <v>5086</v>
      </c>
      <c r="H70" s="853"/>
      <c r="I70" s="853"/>
      <c r="J70" s="833"/>
      <c r="K70" s="833"/>
      <c r="L70" s="853">
        <v>1</v>
      </c>
      <c r="M70" s="853">
        <v>223</v>
      </c>
      <c r="N70" s="833">
        <v>1</v>
      </c>
      <c r="O70" s="833">
        <v>223</v>
      </c>
      <c r="P70" s="853">
        <v>1</v>
      </c>
      <c r="Q70" s="853">
        <v>226</v>
      </c>
      <c r="R70" s="838">
        <v>1.0134529147982063</v>
      </c>
      <c r="S70" s="854">
        <v>226</v>
      </c>
    </row>
    <row r="71" spans="1:19" ht="14.45" customHeight="1" x14ac:dyDescent="0.2">
      <c r="A71" s="832" t="s">
        <v>5045</v>
      </c>
      <c r="B71" s="833" t="s">
        <v>5046</v>
      </c>
      <c r="C71" s="833" t="s">
        <v>605</v>
      </c>
      <c r="D71" s="833" t="s">
        <v>2222</v>
      </c>
      <c r="E71" s="833" t="s">
        <v>5050</v>
      </c>
      <c r="F71" s="833" t="s">
        <v>5087</v>
      </c>
      <c r="G71" s="833" t="s">
        <v>5088</v>
      </c>
      <c r="H71" s="853">
        <v>13</v>
      </c>
      <c r="I71" s="853">
        <v>2301</v>
      </c>
      <c r="J71" s="833">
        <v>1.846709470304976</v>
      </c>
      <c r="K71" s="833">
        <v>177</v>
      </c>
      <c r="L71" s="853">
        <v>7</v>
      </c>
      <c r="M71" s="853">
        <v>1246</v>
      </c>
      <c r="N71" s="833">
        <v>1</v>
      </c>
      <c r="O71" s="833">
        <v>178</v>
      </c>
      <c r="P71" s="853">
        <v>16</v>
      </c>
      <c r="Q71" s="853">
        <v>2864</v>
      </c>
      <c r="R71" s="838">
        <v>2.2985553772070628</v>
      </c>
      <c r="S71" s="854">
        <v>179</v>
      </c>
    </row>
    <row r="72" spans="1:19" ht="14.45" customHeight="1" x14ac:dyDescent="0.2">
      <c r="A72" s="832" t="s">
        <v>5045</v>
      </c>
      <c r="B72" s="833" t="s">
        <v>5046</v>
      </c>
      <c r="C72" s="833" t="s">
        <v>605</v>
      </c>
      <c r="D72" s="833" t="s">
        <v>2222</v>
      </c>
      <c r="E72" s="833" t="s">
        <v>5050</v>
      </c>
      <c r="F72" s="833" t="s">
        <v>5093</v>
      </c>
      <c r="G72" s="833" t="s">
        <v>5094</v>
      </c>
      <c r="H72" s="853">
        <v>1</v>
      </c>
      <c r="I72" s="853">
        <v>498</v>
      </c>
      <c r="J72" s="833"/>
      <c r="K72" s="833">
        <v>498</v>
      </c>
      <c r="L72" s="853"/>
      <c r="M72" s="853"/>
      <c r="N72" s="833"/>
      <c r="O72" s="833"/>
      <c r="P72" s="853"/>
      <c r="Q72" s="853"/>
      <c r="R72" s="838"/>
      <c r="S72" s="854"/>
    </row>
    <row r="73" spans="1:19" ht="14.45" customHeight="1" x14ac:dyDescent="0.2">
      <c r="A73" s="832" t="s">
        <v>5045</v>
      </c>
      <c r="B73" s="833" t="s">
        <v>5046</v>
      </c>
      <c r="C73" s="833" t="s">
        <v>605</v>
      </c>
      <c r="D73" s="833" t="s">
        <v>2222</v>
      </c>
      <c r="E73" s="833" t="s">
        <v>5050</v>
      </c>
      <c r="F73" s="833" t="s">
        <v>5095</v>
      </c>
      <c r="G73" s="833" t="s">
        <v>5096</v>
      </c>
      <c r="H73" s="853"/>
      <c r="I73" s="853"/>
      <c r="J73" s="833"/>
      <c r="K73" s="833"/>
      <c r="L73" s="853"/>
      <c r="M73" s="853"/>
      <c r="N73" s="833"/>
      <c r="O73" s="833"/>
      <c r="P73" s="853">
        <v>1</v>
      </c>
      <c r="Q73" s="853">
        <v>542</v>
      </c>
      <c r="R73" s="838"/>
      <c r="S73" s="854">
        <v>542</v>
      </c>
    </row>
    <row r="74" spans="1:19" ht="14.45" customHeight="1" x14ac:dyDescent="0.2">
      <c r="A74" s="832" t="s">
        <v>5045</v>
      </c>
      <c r="B74" s="833" t="s">
        <v>5046</v>
      </c>
      <c r="C74" s="833" t="s">
        <v>605</v>
      </c>
      <c r="D74" s="833" t="s">
        <v>5043</v>
      </c>
      <c r="E74" s="833" t="s">
        <v>5047</v>
      </c>
      <c r="F74" s="833" t="s">
        <v>5048</v>
      </c>
      <c r="G74" s="833" t="s">
        <v>5049</v>
      </c>
      <c r="H74" s="853">
        <v>0.1</v>
      </c>
      <c r="I74" s="853">
        <v>15.1</v>
      </c>
      <c r="J74" s="833"/>
      <c r="K74" s="833">
        <v>151</v>
      </c>
      <c r="L74" s="853"/>
      <c r="M74" s="853"/>
      <c r="N74" s="833"/>
      <c r="O74" s="833"/>
      <c r="P74" s="853"/>
      <c r="Q74" s="853"/>
      <c r="R74" s="838"/>
      <c r="S74" s="854"/>
    </row>
    <row r="75" spans="1:19" ht="14.45" customHeight="1" x14ac:dyDescent="0.2">
      <c r="A75" s="832" t="s">
        <v>5045</v>
      </c>
      <c r="B75" s="833" t="s">
        <v>5046</v>
      </c>
      <c r="C75" s="833" t="s">
        <v>605</v>
      </c>
      <c r="D75" s="833" t="s">
        <v>5043</v>
      </c>
      <c r="E75" s="833" t="s">
        <v>5050</v>
      </c>
      <c r="F75" s="833" t="s">
        <v>5051</v>
      </c>
      <c r="G75" s="833" t="s">
        <v>5052</v>
      </c>
      <c r="H75" s="853">
        <v>3</v>
      </c>
      <c r="I75" s="853">
        <v>111</v>
      </c>
      <c r="J75" s="833">
        <v>0.375</v>
      </c>
      <c r="K75" s="833">
        <v>37</v>
      </c>
      <c r="L75" s="853">
        <v>8</v>
      </c>
      <c r="M75" s="853">
        <v>296</v>
      </c>
      <c r="N75" s="833">
        <v>1</v>
      </c>
      <c r="O75" s="833">
        <v>37</v>
      </c>
      <c r="P75" s="853"/>
      <c r="Q75" s="853"/>
      <c r="R75" s="838"/>
      <c r="S75" s="854"/>
    </row>
    <row r="76" spans="1:19" ht="14.45" customHeight="1" x14ac:dyDescent="0.2">
      <c r="A76" s="832" t="s">
        <v>5045</v>
      </c>
      <c r="B76" s="833" t="s">
        <v>5046</v>
      </c>
      <c r="C76" s="833" t="s">
        <v>605</v>
      </c>
      <c r="D76" s="833" t="s">
        <v>5043</v>
      </c>
      <c r="E76" s="833" t="s">
        <v>5050</v>
      </c>
      <c r="F76" s="833" t="s">
        <v>5057</v>
      </c>
      <c r="G76" s="833" t="s">
        <v>5058</v>
      </c>
      <c r="H76" s="853">
        <v>4</v>
      </c>
      <c r="I76" s="853">
        <v>564</v>
      </c>
      <c r="J76" s="833"/>
      <c r="K76" s="833">
        <v>141</v>
      </c>
      <c r="L76" s="853"/>
      <c r="M76" s="853"/>
      <c r="N76" s="833"/>
      <c r="O76" s="833"/>
      <c r="P76" s="853"/>
      <c r="Q76" s="853"/>
      <c r="R76" s="838"/>
      <c r="S76" s="854"/>
    </row>
    <row r="77" spans="1:19" ht="14.45" customHeight="1" x14ac:dyDescent="0.2">
      <c r="A77" s="832" t="s">
        <v>5045</v>
      </c>
      <c r="B77" s="833" t="s">
        <v>5046</v>
      </c>
      <c r="C77" s="833" t="s">
        <v>605</v>
      </c>
      <c r="D77" s="833" t="s">
        <v>5043</v>
      </c>
      <c r="E77" s="833" t="s">
        <v>5050</v>
      </c>
      <c r="F77" s="833" t="s">
        <v>5059</v>
      </c>
      <c r="G77" s="833" t="s">
        <v>5060</v>
      </c>
      <c r="H77" s="853"/>
      <c r="I77" s="853"/>
      <c r="J77" s="833"/>
      <c r="K77" s="833"/>
      <c r="L77" s="853">
        <v>2</v>
      </c>
      <c r="M77" s="853">
        <v>1916</v>
      </c>
      <c r="N77" s="833">
        <v>1</v>
      </c>
      <c r="O77" s="833">
        <v>958</v>
      </c>
      <c r="P77" s="853"/>
      <c r="Q77" s="853"/>
      <c r="R77" s="838"/>
      <c r="S77" s="854"/>
    </row>
    <row r="78" spans="1:19" ht="14.45" customHeight="1" x14ac:dyDescent="0.2">
      <c r="A78" s="832" t="s">
        <v>5045</v>
      </c>
      <c r="B78" s="833" t="s">
        <v>5046</v>
      </c>
      <c r="C78" s="833" t="s">
        <v>605</v>
      </c>
      <c r="D78" s="833" t="s">
        <v>5043</v>
      </c>
      <c r="E78" s="833" t="s">
        <v>5050</v>
      </c>
      <c r="F78" s="833" t="s">
        <v>5061</v>
      </c>
      <c r="G78" s="833" t="s">
        <v>5062</v>
      </c>
      <c r="H78" s="853">
        <v>2</v>
      </c>
      <c r="I78" s="853">
        <v>864</v>
      </c>
      <c r="J78" s="833">
        <v>2</v>
      </c>
      <c r="K78" s="833">
        <v>432</v>
      </c>
      <c r="L78" s="853">
        <v>1</v>
      </c>
      <c r="M78" s="853">
        <v>432</v>
      </c>
      <c r="N78" s="833">
        <v>1</v>
      </c>
      <c r="O78" s="833">
        <v>432</v>
      </c>
      <c r="P78" s="853"/>
      <c r="Q78" s="853"/>
      <c r="R78" s="838"/>
      <c r="S78" s="854"/>
    </row>
    <row r="79" spans="1:19" ht="14.45" customHeight="1" x14ac:dyDescent="0.2">
      <c r="A79" s="832" t="s">
        <v>5045</v>
      </c>
      <c r="B79" s="833" t="s">
        <v>5046</v>
      </c>
      <c r="C79" s="833" t="s">
        <v>605</v>
      </c>
      <c r="D79" s="833" t="s">
        <v>5043</v>
      </c>
      <c r="E79" s="833" t="s">
        <v>5050</v>
      </c>
      <c r="F79" s="833" t="s">
        <v>5063</v>
      </c>
      <c r="G79" s="833" t="s">
        <v>5064</v>
      </c>
      <c r="H79" s="853">
        <v>13</v>
      </c>
      <c r="I79" s="853">
        <v>13117</v>
      </c>
      <c r="J79" s="833">
        <v>0.2094698179495369</v>
      </c>
      <c r="K79" s="833">
        <v>1009</v>
      </c>
      <c r="L79" s="853">
        <v>62</v>
      </c>
      <c r="M79" s="853">
        <v>62620</v>
      </c>
      <c r="N79" s="833">
        <v>1</v>
      </c>
      <c r="O79" s="833">
        <v>1010</v>
      </c>
      <c r="P79" s="853"/>
      <c r="Q79" s="853"/>
      <c r="R79" s="838"/>
      <c r="S79" s="854"/>
    </row>
    <row r="80" spans="1:19" ht="14.45" customHeight="1" x14ac:dyDescent="0.2">
      <c r="A80" s="832" t="s">
        <v>5045</v>
      </c>
      <c r="B80" s="833" t="s">
        <v>5046</v>
      </c>
      <c r="C80" s="833" t="s">
        <v>605</v>
      </c>
      <c r="D80" s="833" t="s">
        <v>5043</v>
      </c>
      <c r="E80" s="833" t="s">
        <v>5050</v>
      </c>
      <c r="F80" s="833" t="s">
        <v>5073</v>
      </c>
      <c r="G80" s="833" t="s">
        <v>5074</v>
      </c>
      <c r="H80" s="853">
        <v>13</v>
      </c>
      <c r="I80" s="853">
        <v>433.33</v>
      </c>
      <c r="J80" s="833">
        <v>0.25999903999615998</v>
      </c>
      <c r="K80" s="833">
        <v>33.333076923076923</v>
      </c>
      <c r="L80" s="853">
        <v>50</v>
      </c>
      <c r="M80" s="853">
        <v>1666.6599999999999</v>
      </c>
      <c r="N80" s="833">
        <v>1</v>
      </c>
      <c r="O80" s="833">
        <v>33.333199999999998</v>
      </c>
      <c r="P80" s="853"/>
      <c r="Q80" s="853"/>
      <c r="R80" s="838"/>
      <c r="S80" s="854"/>
    </row>
    <row r="81" spans="1:19" ht="14.45" customHeight="1" x14ac:dyDescent="0.2">
      <c r="A81" s="832" t="s">
        <v>5045</v>
      </c>
      <c r="B81" s="833" t="s">
        <v>5046</v>
      </c>
      <c r="C81" s="833" t="s">
        <v>605</v>
      </c>
      <c r="D81" s="833" t="s">
        <v>5043</v>
      </c>
      <c r="E81" s="833" t="s">
        <v>5050</v>
      </c>
      <c r="F81" s="833" t="s">
        <v>5075</v>
      </c>
      <c r="G81" s="833" t="s">
        <v>5076</v>
      </c>
      <c r="H81" s="853">
        <v>1</v>
      </c>
      <c r="I81" s="853">
        <v>37</v>
      </c>
      <c r="J81" s="833">
        <v>0.33333333333333331</v>
      </c>
      <c r="K81" s="833">
        <v>37</v>
      </c>
      <c r="L81" s="853">
        <v>3</v>
      </c>
      <c r="M81" s="853">
        <v>111</v>
      </c>
      <c r="N81" s="833">
        <v>1</v>
      </c>
      <c r="O81" s="833">
        <v>37</v>
      </c>
      <c r="P81" s="853"/>
      <c r="Q81" s="853"/>
      <c r="R81" s="838"/>
      <c r="S81" s="854"/>
    </row>
    <row r="82" spans="1:19" ht="14.45" customHeight="1" x14ac:dyDescent="0.2">
      <c r="A82" s="832" t="s">
        <v>5045</v>
      </c>
      <c r="B82" s="833" t="s">
        <v>5046</v>
      </c>
      <c r="C82" s="833" t="s">
        <v>605</v>
      </c>
      <c r="D82" s="833" t="s">
        <v>5043</v>
      </c>
      <c r="E82" s="833" t="s">
        <v>5050</v>
      </c>
      <c r="F82" s="833" t="s">
        <v>5077</v>
      </c>
      <c r="G82" s="833" t="s">
        <v>5078</v>
      </c>
      <c r="H82" s="853">
        <v>1</v>
      </c>
      <c r="I82" s="853">
        <v>86</v>
      </c>
      <c r="J82" s="833"/>
      <c r="K82" s="833">
        <v>86</v>
      </c>
      <c r="L82" s="853"/>
      <c r="M82" s="853"/>
      <c r="N82" s="833"/>
      <c r="O82" s="833"/>
      <c r="P82" s="853"/>
      <c r="Q82" s="853"/>
      <c r="R82" s="838"/>
      <c r="S82" s="854"/>
    </row>
    <row r="83" spans="1:19" ht="14.45" customHeight="1" x14ac:dyDescent="0.2">
      <c r="A83" s="832" t="s">
        <v>5045</v>
      </c>
      <c r="B83" s="833" t="s">
        <v>5046</v>
      </c>
      <c r="C83" s="833" t="s">
        <v>605</v>
      </c>
      <c r="D83" s="833" t="s">
        <v>5043</v>
      </c>
      <c r="E83" s="833" t="s">
        <v>5050</v>
      </c>
      <c r="F83" s="833" t="s">
        <v>5079</v>
      </c>
      <c r="G83" s="833" t="s">
        <v>5080</v>
      </c>
      <c r="H83" s="853">
        <v>1</v>
      </c>
      <c r="I83" s="853">
        <v>32</v>
      </c>
      <c r="J83" s="833"/>
      <c r="K83" s="833">
        <v>32</v>
      </c>
      <c r="L83" s="853"/>
      <c r="M83" s="853"/>
      <c r="N83" s="833"/>
      <c r="O83" s="833"/>
      <c r="P83" s="853"/>
      <c r="Q83" s="853"/>
      <c r="R83" s="838"/>
      <c r="S83" s="854"/>
    </row>
    <row r="84" spans="1:19" ht="14.45" customHeight="1" x14ac:dyDescent="0.2">
      <c r="A84" s="832" t="s">
        <v>5045</v>
      </c>
      <c r="B84" s="833" t="s">
        <v>5046</v>
      </c>
      <c r="C84" s="833" t="s">
        <v>605</v>
      </c>
      <c r="D84" s="833" t="s">
        <v>5043</v>
      </c>
      <c r="E84" s="833" t="s">
        <v>5050</v>
      </c>
      <c r="F84" s="833" t="s">
        <v>5081</v>
      </c>
      <c r="G84" s="833" t="s">
        <v>5082</v>
      </c>
      <c r="H84" s="853">
        <v>1</v>
      </c>
      <c r="I84" s="853">
        <v>2015</v>
      </c>
      <c r="J84" s="833">
        <v>0.12493799603174603</v>
      </c>
      <c r="K84" s="833">
        <v>2015</v>
      </c>
      <c r="L84" s="853">
        <v>8</v>
      </c>
      <c r="M84" s="853">
        <v>16128</v>
      </c>
      <c r="N84" s="833">
        <v>1</v>
      </c>
      <c r="O84" s="833">
        <v>2016</v>
      </c>
      <c r="P84" s="853"/>
      <c r="Q84" s="853"/>
      <c r="R84" s="838"/>
      <c r="S84" s="854"/>
    </row>
    <row r="85" spans="1:19" ht="14.45" customHeight="1" x14ac:dyDescent="0.2">
      <c r="A85" s="832" t="s">
        <v>5045</v>
      </c>
      <c r="B85" s="833" t="s">
        <v>5046</v>
      </c>
      <c r="C85" s="833" t="s">
        <v>605</v>
      </c>
      <c r="D85" s="833" t="s">
        <v>5043</v>
      </c>
      <c r="E85" s="833" t="s">
        <v>5050</v>
      </c>
      <c r="F85" s="833" t="s">
        <v>5083</v>
      </c>
      <c r="G85" s="833" t="s">
        <v>5084</v>
      </c>
      <c r="H85" s="853">
        <v>13</v>
      </c>
      <c r="I85" s="853">
        <v>4615</v>
      </c>
      <c r="J85" s="833">
        <v>0.21311475409836064</v>
      </c>
      <c r="K85" s="833">
        <v>355</v>
      </c>
      <c r="L85" s="853">
        <v>61</v>
      </c>
      <c r="M85" s="853">
        <v>21655</v>
      </c>
      <c r="N85" s="833">
        <v>1</v>
      </c>
      <c r="O85" s="833">
        <v>355</v>
      </c>
      <c r="P85" s="853"/>
      <c r="Q85" s="853"/>
      <c r="R85" s="838"/>
      <c r="S85" s="854"/>
    </row>
    <row r="86" spans="1:19" ht="14.45" customHeight="1" x14ac:dyDescent="0.2">
      <c r="A86" s="832" t="s">
        <v>5045</v>
      </c>
      <c r="B86" s="833" t="s">
        <v>5046</v>
      </c>
      <c r="C86" s="833" t="s">
        <v>605</v>
      </c>
      <c r="D86" s="833" t="s">
        <v>5043</v>
      </c>
      <c r="E86" s="833" t="s">
        <v>5050</v>
      </c>
      <c r="F86" s="833" t="s">
        <v>5089</v>
      </c>
      <c r="G86" s="833" t="s">
        <v>5090</v>
      </c>
      <c r="H86" s="853"/>
      <c r="I86" s="853"/>
      <c r="J86" s="833"/>
      <c r="K86" s="833"/>
      <c r="L86" s="853">
        <v>1</v>
      </c>
      <c r="M86" s="853">
        <v>751</v>
      </c>
      <c r="N86" s="833">
        <v>1</v>
      </c>
      <c r="O86" s="833">
        <v>751</v>
      </c>
      <c r="P86" s="853"/>
      <c r="Q86" s="853"/>
      <c r="R86" s="838"/>
      <c r="S86" s="854"/>
    </row>
    <row r="87" spans="1:19" ht="14.45" customHeight="1" x14ac:dyDescent="0.2">
      <c r="A87" s="832" t="s">
        <v>5045</v>
      </c>
      <c r="B87" s="833" t="s">
        <v>5046</v>
      </c>
      <c r="C87" s="833" t="s">
        <v>605</v>
      </c>
      <c r="D87" s="833" t="s">
        <v>2223</v>
      </c>
      <c r="E87" s="833" t="s">
        <v>5050</v>
      </c>
      <c r="F87" s="833" t="s">
        <v>5051</v>
      </c>
      <c r="G87" s="833" t="s">
        <v>5052</v>
      </c>
      <c r="H87" s="853"/>
      <c r="I87" s="853"/>
      <c r="J87" s="833"/>
      <c r="K87" s="833"/>
      <c r="L87" s="853">
        <v>1</v>
      </c>
      <c r="M87" s="853">
        <v>37</v>
      </c>
      <c r="N87" s="833">
        <v>1</v>
      </c>
      <c r="O87" s="833">
        <v>37</v>
      </c>
      <c r="P87" s="853"/>
      <c r="Q87" s="853"/>
      <c r="R87" s="838"/>
      <c r="S87" s="854"/>
    </row>
    <row r="88" spans="1:19" ht="14.45" customHeight="1" x14ac:dyDescent="0.2">
      <c r="A88" s="832" t="s">
        <v>5045</v>
      </c>
      <c r="B88" s="833" t="s">
        <v>5046</v>
      </c>
      <c r="C88" s="833" t="s">
        <v>605</v>
      </c>
      <c r="D88" s="833" t="s">
        <v>2208</v>
      </c>
      <c r="E88" s="833" t="s">
        <v>5050</v>
      </c>
      <c r="F88" s="833" t="s">
        <v>5051</v>
      </c>
      <c r="G88" s="833" t="s">
        <v>5052</v>
      </c>
      <c r="H88" s="853"/>
      <c r="I88" s="853"/>
      <c r="J88" s="833"/>
      <c r="K88" s="833"/>
      <c r="L88" s="853"/>
      <c r="M88" s="853"/>
      <c r="N88" s="833"/>
      <c r="O88" s="833"/>
      <c r="P88" s="853">
        <v>1</v>
      </c>
      <c r="Q88" s="853">
        <v>38</v>
      </c>
      <c r="R88" s="838"/>
      <c r="S88" s="854">
        <v>38</v>
      </c>
    </row>
    <row r="89" spans="1:19" ht="14.45" customHeight="1" x14ac:dyDescent="0.2">
      <c r="A89" s="832" t="s">
        <v>5045</v>
      </c>
      <c r="B89" s="833" t="s">
        <v>5046</v>
      </c>
      <c r="C89" s="833" t="s">
        <v>605</v>
      </c>
      <c r="D89" s="833" t="s">
        <v>2208</v>
      </c>
      <c r="E89" s="833" t="s">
        <v>5050</v>
      </c>
      <c r="F89" s="833" t="s">
        <v>5057</v>
      </c>
      <c r="G89" s="833" t="s">
        <v>5058</v>
      </c>
      <c r="H89" s="853"/>
      <c r="I89" s="853"/>
      <c r="J89" s="833"/>
      <c r="K89" s="833"/>
      <c r="L89" s="853"/>
      <c r="M89" s="853"/>
      <c r="N89" s="833"/>
      <c r="O89" s="833"/>
      <c r="P89" s="853">
        <v>39</v>
      </c>
      <c r="Q89" s="853">
        <v>5538</v>
      </c>
      <c r="R89" s="838"/>
      <c r="S89" s="854">
        <v>142</v>
      </c>
    </row>
    <row r="90" spans="1:19" ht="14.45" customHeight="1" x14ac:dyDescent="0.2">
      <c r="A90" s="832" t="s">
        <v>5045</v>
      </c>
      <c r="B90" s="833" t="s">
        <v>5046</v>
      </c>
      <c r="C90" s="833" t="s">
        <v>605</v>
      </c>
      <c r="D90" s="833" t="s">
        <v>2208</v>
      </c>
      <c r="E90" s="833" t="s">
        <v>5050</v>
      </c>
      <c r="F90" s="833" t="s">
        <v>5061</v>
      </c>
      <c r="G90" s="833" t="s">
        <v>5062</v>
      </c>
      <c r="H90" s="853"/>
      <c r="I90" s="853"/>
      <c r="J90" s="833"/>
      <c r="K90" s="833"/>
      <c r="L90" s="853"/>
      <c r="M90" s="853"/>
      <c r="N90" s="833"/>
      <c r="O90" s="833"/>
      <c r="P90" s="853">
        <v>1</v>
      </c>
      <c r="Q90" s="853">
        <v>435</v>
      </c>
      <c r="R90" s="838"/>
      <c r="S90" s="854">
        <v>435</v>
      </c>
    </row>
    <row r="91" spans="1:19" ht="14.45" customHeight="1" x14ac:dyDescent="0.2">
      <c r="A91" s="832" t="s">
        <v>5045</v>
      </c>
      <c r="B91" s="833" t="s">
        <v>5046</v>
      </c>
      <c r="C91" s="833" t="s">
        <v>605</v>
      </c>
      <c r="D91" s="833" t="s">
        <v>2208</v>
      </c>
      <c r="E91" s="833" t="s">
        <v>5050</v>
      </c>
      <c r="F91" s="833" t="s">
        <v>5063</v>
      </c>
      <c r="G91" s="833" t="s">
        <v>5064</v>
      </c>
      <c r="H91" s="853"/>
      <c r="I91" s="853"/>
      <c r="J91" s="833"/>
      <c r="K91" s="833"/>
      <c r="L91" s="853"/>
      <c r="M91" s="853"/>
      <c r="N91" s="833"/>
      <c r="O91" s="833"/>
      <c r="P91" s="853">
        <v>44</v>
      </c>
      <c r="Q91" s="853">
        <v>44572</v>
      </c>
      <c r="R91" s="838"/>
      <c r="S91" s="854">
        <v>1013</v>
      </c>
    </row>
    <row r="92" spans="1:19" ht="14.45" customHeight="1" x14ac:dyDescent="0.2">
      <c r="A92" s="832" t="s">
        <v>5045</v>
      </c>
      <c r="B92" s="833" t="s">
        <v>5046</v>
      </c>
      <c r="C92" s="833" t="s">
        <v>605</v>
      </c>
      <c r="D92" s="833" t="s">
        <v>2208</v>
      </c>
      <c r="E92" s="833" t="s">
        <v>5050</v>
      </c>
      <c r="F92" s="833" t="s">
        <v>5073</v>
      </c>
      <c r="G92" s="833" t="s">
        <v>5074</v>
      </c>
      <c r="H92" s="853"/>
      <c r="I92" s="853"/>
      <c r="J92" s="833"/>
      <c r="K92" s="833"/>
      <c r="L92" s="853"/>
      <c r="M92" s="853"/>
      <c r="N92" s="833"/>
      <c r="O92" s="833"/>
      <c r="P92" s="853">
        <v>37</v>
      </c>
      <c r="Q92" s="853">
        <v>1233.3400000000001</v>
      </c>
      <c r="R92" s="838"/>
      <c r="S92" s="854">
        <v>33.333513513513516</v>
      </c>
    </row>
    <row r="93" spans="1:19" ht="14.45" customHeight="1" x14ac:dyDescent="0.2">
      <c r="A93" s="832" t="s">
        <v>5045</v>
      </c>
      <c r="B93" s="833" t="s">
        <v>5046</v>
      </c>
      <c r="C93" s="833" t="s">
        <v>605</v>
      </c>
      <c r="D93" s="833" t="s">
        <v>2208</v>
      </c>
      <c r="E93" s="833" t="s">
        <v>5050</v>
      </c>
      <c r="F93" s="833" t="s">
        <v>5083</v>
      </c>
      <c r="G93" s="833" t="s">
        <v>5084</v>
      </c>
      <c r="H93" s="853"/>
      <c r="I93" s="853"/>
      <c r="J93" s="833"/>
      <c r="K93" s="833"/>
      <c r="L93" s="853"/>
      <c r="M93" s="853"/>
      <c r="N93" s="833"/>
      <c r="O93" s="833"/>
      <c r="P93" s="853">
        <v>40</v>
      </c>
      <c r="Q93" s="853">
        <v>14320</v>
      </c>
      <c r="R93" s="838"/>
      <c r="S93" s="854">
        <v>358</v>
      </c>
    </row>
    <row r="94" spans="1:19" ht="14.45" customHeight="1" x14ac:dyDescent="0.2">
      <c r="A94" s="832" t="s">
        <v>5045</v>
      </c>
      <c r="B94" s="833" t="s">
        <v>5046</v>
      </c>
      <c r="C94" s="833" t="s">
        <v>605</v>
      </c>
      <c r="D94" s="833" t="s">
        <v>2208</v>
      </c>
      <c r="E94" s="833" t="s">
        <v>5050</v>
      </c>
      <c r="F94" s="833" t="s">
        <v>5085</v>
      </c>
      <c r="G94" s="833" t="s">
        <v>5086</v>
      </c>
      <c r="H94" s="853"/>
      <c r="I94" s="853"/>
      <c r="J94" s="833"/>
      <c r="K94" s="833"/>
      <c r="L94" s="853"/>
      <c r="M94" s="853"/>
      <c r="N94" s="833"/>
      <c r="O94" s="833"/>
      <c r="P94" s="853">
        <v>1</v>
      </c>
      <c r="Q94" s="853">
        <v>226</v>
      </c>
      <c r="R94" s="838"/>
      <c r="S94" s="854">
        <v>226</v>
      </c>
    </row>
    <row r="95" spans="1:19" ht="14.45" customHeight="1" x14ac:dyDescent="0.2">
      <c r="A95" s="832" t="s">
        <v>5045</v>
      </c>
      <c r="B95" s="833" t="s">
        <v>5046</v>
      </c>
      <c r="C95" s="833" t="s">
        <v>605</v>
      </c>
      <c r="D95" s="833" t="s">
        <v>2208</v>
      </c>
      <c r="E95" s="833" t="s">
        <v>5050</v>
      </c>
      <c r="F95" s="833" t="s">
        <v>5087</v>
      </c>
      <c r="G95" s="833" t="s">
        <v>5088</v>
      </c>
      <c r="H95" s="853"/>
      <c r="I95" s="853"/>
      <c r="J95" s="833"/>
      <c r="K95" s="833"/>
      <c r="L95" s="853"/>
      <c r="M95" s="853"/>
      <c r="N95" s="833"/>
      <c r="O95" s="833"/>
      <c r="P95" s="853">
        <v>4</v>
      </c>
      <c r="Q95" s="853">
        <v>716</v>
      </c>
      <c r="R95" s="838"/>
      <c r="S95" s="854">
        <v>179</v>
      </c>
    </row>
    <row r="96" spans="1:19" ht="14.45" customHeight="1" x14ac:dyDescent="0.2">
      <c r="A96" s="832" t="s">
        <v>5045</v>
      </c>
      <c r="B96" s="833" t="s">
        <v>5046</v>
      </c>
      <c r="C96" s="833" t="s">
        <v>3362</v>
      </c>
      <c r="D96" s="833" t="s">
        <v>5034</v>
      </c>
      <c r="E96" s="833" t="s">
        <v>5097</v>
      </c>
      <c r="F96" s="833" t="s">
        <v>5098</v>
      </c>
      <c r="G96" s="833" t="s">
        <v>5099</v>
      </c>
      <c r="H96" s="853"/>
      <c r="I96" s="853"/>
      <c r="J96" s="833"/>
      <c r="K96" s="833"/>
      <c r="L96" s="853"/>
      <c r="M96" s="853"/>
      <c r="N96" s="833"/>
      <c r="O96" s="833"/>
      <c r="P96" s="853">
        <v>8</v>
      </c>
      <c r="Q96" s="853">
        <v>44274.479999999996</v>
      </c>
      <c r="R96" s="838"/>
      <c r="S96" s="854">
        <v>5534.3099999999995</v>
      </c>
    </row>
    <row r="97" spans="1:19" ht="14.45" customHeight="1" x14ac:dyDescent="0.2">
      <c r="A97" s="832" t="s">
        <v>5045</v>
      </c>
      <c r="B97" s="833" t="s">
        <v>5046</v>
      </c>
      <c r="C97" s="833" t="s">
        <v>3362</v>
      </c>
      <c r="D97" s="833" t="s">
        <v>5034</v>
      </c>
      <c r="E97" s="833" t="s">
        <v>5097</v>
      </c>
      <c r="F97" s="833" t="s">
        <v>5100</v>
      </c>
      <c r="G97" s="833" t="s">
        <v>5101</v>
      </c>
      <c r="H97" s="853"/>
      <c r="I97" s="853"/>
      <c r="J97" s="833"/>
      <c r="K97" s="833"/>
      <c r="L97" s="853"/>
      <c r="M97" s="853"/>
      <c r="N97" s="833"/>
      <c r="O97" s="833"/>
      <c r="P97" s="853">
        <v>3</v>
      </c>
      <c r="Q97" s="853">
        <v>7477.3499999999995</v>
      </c>
      <c r="R97" s="838"/>
      <c r="S97" s="854">
        <v>2492.4499999999998</v>
      </c>
    </row>
    <row r="98" spans="1:19" ht="14.45" customHeight="1" x14ac:dyDescent="0.2">
      <c r="A98" s="832" t="s">
        <v>5045</v>
      </c>
      <c r="B98" s="833" t="s">
        <v>5046</v>
      </c>
      <c r="C98" s="833" t="s">
        <v>3362</v>
      </c>
      <c r="D98" s="833" t="s">
        <v>5034</v>
      </c>
      <c r="E98" s="833" t="s">
        <v>5097</v>
      </c>
      <c r="F98" s="833" t="s">
        <v>5102</v>
      </c>
      <c r="G98" s="833" t="s">
        <v>5103</v>
      </c>
      <c r="H98" s="853"/>
      <c r="I98" s="853"/>
      <c r="J98" s="833"/>
      <c r="K98" s="833"/>
      <c r="L98" s="853"/>
      <c r="M98" s="853"/>
      <c r="N98" s="833"/>
      <c r="O98" s="833"/>
      <c r="P98" s="853">
        <v>2</v>
      </c>
      <c r="Q98" s="853">
        <v>6124</v>
      </c>
      <c r="R98" s="838"/>
      <c r="S98" s="854">
        <v>3062</v>
      </c>
    </row>
    <row r="99" spans="1:19" ht="14.45" customHeight="1" x14ac:dyDescent="0.2">
      <c r="A99" s="832" t="s">
        <v>5045</v>
      </c>
      <c r="B99" s="833" t="s">
        <v>5046</v>
      </c>
      <c r="C99" s="833" t="s">
        <v>3362</v>
      </c>
      <c r="D99" s="833" t="s">
        <v>5034</v>
      </c>
      <c r="E99" s="833" t="s">
        <v>5050</v>
      </c>
      <c r="F99" s="833" t="s">
        <v>5104</v>
      </c>
      <c r="G99" s="833" t="s">
        <v>5105</v>
      </c>
      <c r="H99" s="853"/>
      <c r="I99" s="853"/>
      <c r="J99" s="833"/>
      <c r="K99" s="833"/>
      <c r="L99" s="853"/>
      <c r="M99" s="853"/>
      <c r="N99" s="833"/>
      <c r="O99" s="833"/>
      <c r="P99" s="853">
        <v>31</v>
      </c>
      <c r="Q99" s="853">
        <v>36518</v>
      </c>
      <c r="R99" s="838"/>
      <c r="S99" s="854">
        <v>1178</v>
      </c>
    </row>
    <row r="100" spans="1:19" ht="14.45" customHeight="1" x14ac:dyDescent="0.2">
      <c r="A100" s="832" t="s">
        <v>5045</v>
      </c>
      <c r="B100" s="833" t="s">
        <v>5046</v>
      </c>
      <c r="C100" s="833" t="s">
        <v>3362</v>
      </c>
      <c r="D100" s="833" t="s">
        <v>5038</v>
      </c>
      <c r="E100" s="833" t="s">
        <v>5050</v>
      </c>
      <c r="F100" s="833" t="s">
        <v>5104</v>
      </c>
      <c r="G100" s="833" t="s">
        <v>5105</v>
      </c>
      <c r="H100" s="853"/>
      <c r="I100" s="853"/>
      <c r="J100" s="833"/>
      <c r="K100" s="833"/>
      <c r="L100" s="853"/>
      <c r="M100" s="853"/>
      <c r="N100" s="833"/>
      <c r="O100" s="833"/>
      <c r="P100" s="853">
        <v>1</v>
      </c>
      <c r="Q100" s="853">
        <v>1178</v>
      </c>
      <c r="R100" s="838"/>
      <c r="S100" s="854">
        <v>1178</v>
      </c>
    </row>
    <row r="101" spans="1:19" ht="14.45" customHeight="1" x14ac:dyDescent="0.2">
      <c r="A101" s="832" t="s">
        <v>5045</v>
      </c>
      <c r="B101" s="833" t="s">
        <v>5046</v>
      </c>
      <c r="C101" s="833" t="s">
        <v>3362</v>
      </c>
      <c r="D101" s="833" t="s">
        <v>5039</v>
      </c>
      <c r="E101" s="833" t="s">
        <v>5050</v>
      </c>
      <c r="F101" s="833" t="s">
        <v>5104</v>
      </c>
      <c r="G101" s="833" t="s">
        <v>5105</v>
      </c>
      <c r="H101" s="853"/>
      <c r="I101" s="853"/>
      <c r="J101" s="833"/>
      <c r="K101" s="833"/>
      <c r="L101" s="853"/>
      <c r="M101" s="853"/>
      <c r="N101" s="833"/>
      <c r="O101" s="833"/>
      <c r="P101" s="853">
        <v>11</v>
      </c>
      <c r="Q101" s="853">
        <v>12958</v>
      </c>
      <c r="R101" s="838"/>
      <c r="S101" s="854">
        <v>1178</v>
      </c>
    </row>
    <row r="102" spans="1:19" ht="14.45" customHeight="1" x14ac:dyDescent="0.2">
      <c r="A102" s="832" t="s">
        <v>5045</v>
      </c>
      <c r="B102" s="833" t="s">
        <v>5046</v>
      </c>
      <c r="C102" s="833" t="s">
        <v>3362</v>
      </c>
      <c r="D102" s="833" t="s">
        <v>2222</v>
      </c>
      <c r="E102" s="833" t="s">
        <v>5097</v>
      </c>
      <c r="F102" s="833" t="s">
        <v>5098</v>
      </c>
      <c r="G102" s="833" t="s">
        <v>5099</v>
      </c>
      <c r="H102" s="853"/>
      <c r="I102" s="853"/>
      <c r="J102" s="833"/>
      <c r="K102" s="833"/>
      <c r="L102" s="853"/>
      <c r="M102" s="853"/>
      <c r="N102" s="833"/>
      <c r="O102" s="833"/>
      <c r="P102" s="853">
        <v>2</v>
      </c>
      <c r="Q102" s="853">
        <v>11136</v>
      </c>
      <c r="R102" s="838"/>
      <c r="S102" s="854">
        <v>5568</v>
      </c>
    </row>
    <row r="103" spans="1:19" ht="14.45" customHeight="1" x14ac:dyDescent="0.2">
      <c r="A103" s="832" t="s">
        <v>5045</v>
      </c>
      <c r="B103" s="833" t="s">
        <v>5046</v>
      </c>
      <c r="C103" s="833" t="s">
        <v>3362</v>
      </c>
      <c r="D103" s="833" t="s">
        <v>2222</v>
      </c>
      <c r="E103" s="833" t="s">
        <v>5050</v>
      </c>
      <c r="F103" s="833" t="s">
        <v>5104</v>
      </c>
      <c r="G103" s="833" t="s">
        <v>5105</v>
      </c>
      <c r="H103" s="853"/>
      <c r="I103" s="853"/>
      <c r="J103" s="833"/>
      <c r="K103" s="833"/>
      <c r="L103" s="853"/>
      <c r="M103" s="853"/>
      <c r="N103" s="833"/>
      <c r="O103" s="833"/>
      <c r="P103" s="853">
        <v>2</v>
      </c>
      <c r="Q103" s="853">
        <v>2356</v>
      </c>
      <c r="R103" s="838"/>
      <c r="S103" s="854">
        <v>1178</v>
      </c>
    </row>
    <row r="104" spans="1:19" ht="14.45" customHeight="1" x14ac:dyDescent="0.2">
      <c r="A104" s="832" t="s">
        <v>5045</v>
      </c>
      <c r="B104" s="833" t="s">
        <v>5106</v>
      </c>
      <c r="C104" s="833" t="s">
        <v>605</v>
      </c>
      <c r="D104" s="833" t="s">
        <v>5034</v>
      </c>
      <c r="E104" s="833" t="s">
        <v>5050</v>
      </c>
      <c r="F104" s="833" t="s">
        <v>5051</v>
      </c>
      <c r="G104" s="833" t="s">
        <v>5052</v>
      </c>
      <c r="H104" s="853">
        <v>1</v>
      </c>
      <c r="I104" s="853">
        <v>37</v>
      </c>
      <c r="J104" s="833"/>
      <c r="K104" s="833">
        <v>37</v>
      </c>
      <c r="L104" s="853"/>
      <c r="M104" s="853"/>
      <c r="N104" s="833"/>
      <c r="O104" s="833"/>
      <c r="P104" s="853"/>
      <c r="Q104" s="853"/>
      <c r="R104" s="838"/>
      <c r="S104" s="854"/>
    </row>
    <row r="105" spans="1:19" ht="14.45" customHeight="1" x14ac:dyDescent="0.2">
      <c r="A105" s="832" t="s">
        <v>5045</v>
      </c>
      <c r="B105" s="833" t="s">
        <v>5106</v>
      </c>
      <c r="C105" s="833" t="s">
        <v>605</v>
      </c>
      <c r="D105" s="833" t="s">
        <v>5034</v>
      </c>
      <c r="E105" s="833" t="s">
        <v>5050</v>
      </c>
      <c r="F105" s="833" t="s">
        <v>5111</v>
      </c>
      <c r="G105" s="833" t="s">
        <v>5112</v>
      </c>
      <c r="H105" s="853">
        <v>1</v>
      </c>
      <c r="I105" s="853">
        <v>126</v>
      </c>
      <c r="J105" s="833">
        <v>0.24803149606299213</v>
      </c>
      <c r="K105" s="833">
        <v>126</v>
      </c>
      <c r="L105" s="853">
        <v>4</v>
      </c>
      <c r="M105" s="853">
        <v>508</v>
      </c>
      <c r="N105" s="833">
        <v>1</v>
      </c>
      <c r="O105" s="833">
        <v>127</v>
      </c>
      <c r="P105" s="853"/>
      <c r="Q105" s="853"/>
      <c r="R105" s="838"/>
      <c r="S105" s="854"/>
    </row>
    <row r="106" spans="1:19" ht="14.45" customHeight="1" x14ac:dyDescent="0.2">
      <c r="A106" s="832" t="s">
        <v>5045</v>
      </c>
      <c r="B106" s="833" t="s">
        <v>5106</v>
      </c>
      <c r="C106" s="833" t="s">
        <v>605</v>
      </c>
      <c r="D106" s="833" t="s">
        <v>5034</v>
      </c>
      <c r="E106" s="833" t="s">
        <v>5050</v>
      </c>
      <c r="F106" s="833" t="s">
        <v>5073</v>
      </c>
      <c r="G106" s="833" t="s">
        <v>5074</v>
      </c>
      <c r="H106" s="853">
        <v>1</v>
      </c>
      <c r="I106" s="853">
        <v>33.33</v>
      </c>
      <c r="J106" s="833">
        <v>0.5</v>
      </c>
      <c r="K106" s="833">
        <v>33.33</v>
      </c>
      <c r="L106" s="853">
        <v>2</v>
      </c>
      <c r="M106" s="853">
        <v>66.66</v>
      </c>
      <c r="N106" s="833">
        <v>1</v>
      </c>
      <c r="O106" s="833">
        <v>33.33</v>
      </c>
      <c r="P106" s="853"/>
      <c r="Q106" s="853"/>
      <c r="R106" s="838"/>
      <c r="S106" s="854"/>
    </row>
    <row r="107" spans="1:19" ht="14.45" customHeight="1" x14ac:dyDescent="0.2">
      <c r="A107" s="832" t="s">
        <v>5045</v>
      </c>
      <c r="B107" s="833" t="s">
        <v>5106</v>
      </c>
      <c r="C107" s="833" t="s">
        <v>605</v>
      </c>
      <c r="D107" s="833" t="s">
        <v>5034</v>
      </c>
      <c r="E107" s="833" t="s">
        <v>5050</v>
      </c>
      <c r="F107" s="833" t="s">
        <v>5075</v>
      </c>
      <c r="G107" s="833" t="s">
        <v>5076</v>
      </c>
      <c r="H107" s="853">
        <v>105</v>
      </c>
      <c r="I107" s="853">
        <v>3885</v>
      </c>
      <c r="J107" s="833"/>
      <c r="K107" s="833">
        <v>37</v>
      </c>
      <c r="L107" s="853"/>
      <c r="M107" s="853"/>
      <c r="N107" s="833"/>
      <c r="O107" s="833"/>
      <c r="P107" s="853"/>
      <c r="Q107" s="853"/>
      <c r="R107" s="838"/>
      <c r="S107" s="854"/>
    </row>
    <row r="108" spans="1:19" ht="14.45" customHeight="1" x14ac:dyDescent="0.2">
      <c r="A108" s="832" t="s">
        <v>5045</v>
      </c>
      <c r="B108" s="833" t="s">
        <v>5106</v>
      </c>
      <c r="C108" s="833" t="s">
        <v>605</v>
      </c>
      <c r="D108" s="833" t="s">
        <v>5034</v>
      </c>
      <c r="E108" s="833" t="s">
        <v>5050</v>
      </c>
      <c r="F108" s="833" t="s">
        <v>5091</v>
      </c>
      <c r="G108" s="833" t="s">
        <v>5092</v>
      </c>
      <c r="H108" s="853">
        <v>6</v>
      </c>
      <c r="I108" s="853">
        <v>354</v>
      </c>
      <c r="J108" s="833"/>
      <c r="K108" s="833">
        <v>59</v>
      </c>
      <c r="L108" s="853"/>
      <c r="M108" s="853"/>
      <c r="N108" s="833"/>
      <c r="O108" s="833"/>
      <c r="P108" s="853"/>
      <c r="Q108" s="853"/>
      <c r="R108" s="838"/>
      <c r="S108" s="854"/>
    </row>
    <row r="109" spans="1:19" ht="14.45" customHeight="1" x14ac:dyDescent="0.2">
      <c r="A109" s="832" t="s">
        <v>5045</v>
      </c>
      <c r="B109" s="833" t="s">
        <v>5106</v>
      </c>
      <c r="C109" s="833" t="s">
        <v>605</v>
      </c>
      <c r="D109" s="833" t="s">
        <v>2210</v>
      </c>
      <c r="E109" s="833" t="s">
        <v>5050</v>
      </c>
      <c r="F109" s="833" t="s">
        <v>5107</v>
      </c>
      <c r="G109" s="833" t="s">
        <v>5108</v>
      </c>
      <c r="H109" s="853">
        <v>2</v>
      </c>
      <c r="I109" s="853">
        <v>166</v>
      </c>
      <c r="J109" s="833">
        <v>2</v>
      </c>
      <c r="K109" s="833">
        <v>83</v>
      </c>
      <c r="L109" s="853">
        <v>1</v>
      </c>
      <c r="M109" s="853">
        <v>83</v>
      </c>
      <c r="N109" s="833">
        <v>1</v>
      </c>
      <c r="O109" s="833">
        <v>83</v>
      </c>
      <c r="P109" s="853"/>
      <c r="Q109" s="853"/>
      <c r="R109" s="838"/>
      <c r="S109" s="854"/>
    </row>
    <row r="110" spans="1:19" ht="14.45" customHeight="1" x14ac:dyDescent="0.2">
      <c r="A110" s="832" t="s">
        <v>5045</v>
      </c>
      <c r="B110" s="833" t="s">
        <v>5106</v>
      </c>
      <c r="C110" s="833" t="s">
        <v>605</v>
      </c>
      <c r="D110" s="833" t="s">
        <v>2210</v>
      </c>
      <c r="E110" s="833" t="s">
        <v>5050</v>
      </c>
      <c r="F110" s="833" t="s">
        <v>5111</v>
      </c>
      <c r="G110" s="833" t="s">
        <v>5112</v>
      </c>
      <c r="H110" s="853">
        <v>2</v>
      </c>
      <c r="I110" s="853">
        <v>252</v>
      </c>
      <c r="J110" s="833">
        <v>0.99212598425196852</v>
      </c>
      <c r="K110" s="833">
        <v>126</v>
      </c>
      <c r="L110" s="853">
        <v>2</v>
      </c>
      <c r="M110" s="853">
        <v>254</v>
      </c>
      <c r="N110" s="833">
        <v>1</v>
      </c>
      <c r="O110" s="833">
        <v>127</v>
      </c>
      <c r="P110" s="853">
        <v>1</v>
      </c>
      <c r="Q110" s="853">
        <v>126</v>
      </c>
      <c r="R110" s="838">
        <v>0.49606299212598426</v>
      </c>
      <c r="S110" s="854">
        <v>126</v>
      </c>
    </row>
    <row r="111" spans="1:19" ht="14.45" customHeight="1" x14ac:dyDescent="0.2">
      <c r="A111" s="832" t="s">
        <v>5045</v>
      </c>
      <c r="B111" s="833" t="s">
        <v>5106</v>
      </c>
      <c r="C111" s="833" t="s">
        <v>605</v>
      </c>
      <c r="D111" s="833" t="s">
        <v>2210</v>
      </c>
      <c r="E111" s="833" t="s">
        <v>5050</v>
      </c>
      <c r="F111" s="833" t="s">
        <v>5073</v>
      </c>
      <c r="G111" s="833" t="s">
        <v>5074</v>
      </c>
      <c r="H111" s="853">
        <v>2</v>
      </c>
      <c r="I111" s="853">
        <v>66.66</v>
      </c>
      <c r="J111" s="833">
        <v>2</v>
      </c>
      <c r="K111" s="833">
        <v>33.33</v>
      </c>
      <c r="L111" s="853">
        <v>1</v>
      </c>
      <c r="M111" s="853">
        <v>33.33</v>
      </c>
      <c r="N111" s="833">
        <v>1</v>
      </c>
      <c r="O111" s="833">
        <v>33.33</v>
      </c>
      <c r="P111" s="853">
        <v>1</v>
      </c>
      <c r="Q111" s="853">
        <v>33.33</v>
      </c>
      <c r="R111" s="838">
        <v>1</v>
      </c>
      <c r="S111" s="854">
        <v>33.33</v>
      </c>
    </row>
    <row r="112" spans="1:19" ht="14.45" customHeight="1" x14ac:dyDescent="0.2">
      <c r="A112" s="832" t="s">
        <v>5045</v>
      </c>
      <c r="B112" s="833" t="s">
        <v>5106</v>
      </c>
      <c r="C112" s="833" t="s">
        <v>605</v>
      </c>
      <c r="D112" s="833" t="s">
        <v>5040</v>
      </c>
      <c r="E112" s="833" t="s">
        <v>5050</v>
      </c>
      <c r="F112" s="833" t="s">
        <v>5051</v>
      </c>
      <c r="G112" s="833" t="s">
        <v>5052</v>
      </c>
      <c r="H112" s="853">
        <v>1</v>
      </c>
      <c r="I112" s="853">
        <v>37</v>
      </c>
      <c r="J112" s="833"/>
      <c r="K112" s="833">
        <v>37</v>
      </c>
      <c r="L112" s="853"/>
      <c r="M112" s="853"/>
      <c r="N112" s="833"/>
      <c r="O112" s="833"/>
      <c r="P112" s="853"/>
      <c r="Q112" s="853"/>
      <c r="R112" s="838"/>
      <c r="S112" s="854"/>
    </row>
    <row r="113" spans="1:19" ht="14.45" customHeight="1" x14ac:dyDescent="0.2">
      <c r="A113" s="832" t="s">
        <v>5045</v>
      </c>
      <c r="B113" s="833" t="s">
        <v>5106</v>
      </c>
      <c r="C113" s="833" t="s">
        <v>605</v>
      </c>
      <c r="D113" s="833" t="s">
        <v>2211</v>
      </c>
      <c r="E113" s="833" t="s">
        <v>5050</v>
      </c>
      <c r="F113" s="833" t="s">
        <v>5107</v>
      </c>
      <c r="G113" s="833" t="s">
        <v>5108</v>
      </c>
      <c r="H113" s="853"/>
      <c r="I113" s="853"/>
      <c r="J113" s="833"/>
      <c r="K113" s="833"/>
      <c r="L113" s="853"/>
      <c r="M113" s="853"/>
      <c r="N113" s="833"/>
      <c r="O113" s="833"/>
      <c r="P113" s="853">
        <v>1</v>
      </c>
      <c r="Q113" s="853">
        <v>84</v>
      </c>
      <c r="R113" s="838"/>
      <c r="S113" s="854">
        <v>84</v>
      </c>
    </row>
    <row r="114" spans="1:19" ht="14.45" customHeight="1" x14ac:dyDescent="0.2">
      <c r="A114" s="832" t="s">
        <v>5045</v>
      </c>
      <c r="B114" s="833" t="s">
        <v>5106</v>
      </c>
      <c r="C114" s="833" t="s">
        <v>605</v>
      </c>
      <c r="D114" s="833" t="s">
        <v>2211</v>
      </c>
      <c r="E114" s="833" t="s">
        <v>5050</v>
      </c>
      <c r="F114" s="833" t="s">
        <v>5109</v>
      </c>
      <c r="G114" s="833" t="s">
        <v>5110</v>
      </c>
      <c r="H114" s="853"/>
      <c r="I114" s="853"/>
      <c r="J114" s="833"/>
      <c r="K114" s="833"/>
      <c r="L114" s="853"/>
      <c r="M114" s="853"/>
      <c r="N114" s="833"/>
      <c r="O114" s="833"/>
      <c r="P114" s="853">
        <v>1</v>
      </c>
      <c r="Q114" s="853">
        <v>107</v>
      </c>
      <c r="R114" s="838"/>
      <c r="S114" s="854">
        <v>107</v>
      </c>
    </row>
    <row r="115" spans="1:19" ht="14.45" customHeight="1" x14ac:dyDescent="0.2">
      <c r="A115" s="832" t="s">
        <v>5045</v>
      </c>
      <c r="B115" s="833" t="s">
        <v>5106</v>
      </c>
      <c r="C115" s="833" t="s">
        <v>605</v>
      </c>
      <c r="D115" s="833" t="s">
        <v>2211</v>
      </c>
      <c r="E115" s="833" t="s">
        <v>5050</v>
      </c>
      <c r="F115" s="833" t="s">
        <v>5051</v>
      </c>
      <c r="G115" s="833" t="s">
        <v>5052</v>
      </c>
      <c r="H115" s="853">
        <v>11</v>
      </c>
      <c r="I115" s="853">
        <v>407</v>
      </c>
      <c r="J115" s="833">
        <v>0.84615384615384615</v>
      </c>
      <c r="K115" s="833">
        <v>37</v>
      </c>
      <c r="L115" s="853">
        <v>13</v>
      </c>
      <c r="M115" s="853">
        <v>481</v>
      </c>
      <c r="N115" s="833">
        <v>1</v>
      </c>
      <c r="O115" s="833">
        <v>37</v>
      </c>
      <c r="P115" s="853">
        <v>3</v>
      </c>
      <c r="Q115" s="853">
        <v>114</v>
      </c>
      <c r="R115" s="838">
        <v>0.23700623700623702</v>
      </c>
      <c r="S115" s="854">
        <v>38</v>
      </c>
    </row>
    <row r="116" spans="1:19" ht="14.45" customHeight="1" x14ac:dyDescent="0.2">
      <c r="A116" s="832" t="s">
        <v>5045</v>
      </c>
      <c r="B116" s="833" t="s">
        <v>5106</v>
      </c>
      <c r="C116" s="833" t="s">
        <v>605</v>
      </c>
      <c r="D116" s="833" t="s">
        <v>2211</v>
      </c>
      <c r="E116" s="833" t="s">
        <v>5050</v>
      </c>
      <c r="F116" s="833" t="s">
        <v>5057</v>
      </c>
      <c r="G116" s="833" t="s">
        <v>5058</v>
      </c>
      <c r="H116" s="853">
        <v>12</v>
      </c>
      <c r="I116" s="853">
        <v>1692</v>
      </c>
      <c r="J116" s="833">
        <v>0.33333333333333331</v>
      </c>
      <c r="K116" s="833">
        <v>141</v>
      </c>
      <c r="L116" s="853">
        <v>36</v>
      </c>
      <c r="M116" s="853">
        <v>5076</v>
      </c>
      <c r="N116" s="833">
        <v>1</v>
      </c>
      <c r="O116" s="833">
        <v>141</v>
      </c>
      <c r="P116" s="853">
        <v>2</v>
      </c>
      <c r="Q116" s="853">
        <v>284</v>
      </c>
      <c r="R116" s="838">
        <v>5.5949566587864458E-2</v>
      </c>
      <c r="S116" s="854">
        <v>142</v>
      </c>
    </row>
    <row r="117" spans="1:19" ht="14.45" customHeight="1" x14ac:dyDescent="0.2">
      <c r="A117" s="832" t="s">
        <v>5045</v>
      </c>
      <c r="B117" s="833" t="s">
        <v>5106</v>
      </c>
      <c r="C117" s="833" t="s">
        <v>605</v>
      </c>
      <c r="D117" s="833" t="s">
        <v>2211</v>
      </c>
      <c r="E117" s="833" t="s">
        <v>5050</v>
      </c>
      <c r="F117" s="833" t="s">
        <v>5111</v>
      </c>
      <c r="G117" s="833" t="s">
        <v>5112</v>
      </c>
      <c r="H117" s="853"/>
      <c r="I117" s="853"/>
      <c r="J117" s="833"/>
      <c r="K117" s="833"/>
      <c r="L117" s="853"/>
      <c r="M117" s="853"/>
      <c r="N117" s="833"/>
      <c r="O117" s="833"/>
      <c r="P117" s="853">
        <v>2</v>
      </c>
      <c r="Q117" s="853">
        <v>252</v>
      </c>
      <c r="R117" s="838"/>
      <c r="S117" s="854">
        <v>126</v>
      </c>
    </row>
    <row r="118" spans="1:19" ht="14.45" customHeight="1" x14ac:dyDescent="0.2">
      <c r="A118" s="832" t="s">
        <v>5045</v>
      </c>
      <c r="B118" s="833" t="s">
        <v>5106</v>
      </c>
      <c r="C118" s="833" t="s">
        <v>605</v>
      </c>
      <c r="D118" s="833" t="s">
        <v>2211</v>
      </c>
      <c r="E118" s="833" t="s">
        <v>5050</v>
      </c>
      <c r="F118" s="833" t="s">
        <v>5113</v>
      </c>
      <c r="G118" s="833" t="s">
        <v>5114</v>
      </c>
      <c r="H118" s="853">
        <v>1</v>
      </c>
      <c r="I118" s="853">
        <v>428</v>
      </c>
      <c r="J118" s="833"/>
      <c r="K118" s="833">
        <v>428</v>
      </c>
      <c r="L118" s="853"/>
      <c r="M118" s="853"/>
      <c r="N118" s="833"/>
      <c r="O118" s="833"/>
      <c r="P118" s="853">
        <v>1</v>
      </c>
      <c r="Q118" s="853">
        <v>430</v>
      </c>
      <c r="R118" s="838"/>
      <c r="S118" s="854">
        <v>430</v>
      </c>
    </row>
    <row r="119" spans="1:19" ht="14.45" customHeight="1" x14ac:dyDescent="0.2">
      <c r="A119" s="832" t="s">
        <v>5045</v>
      </c>
      <c r="B119" s="833" t="s">
        <v>5106</v>
      </c>
      <c r="C119" s="833" t="s">
        <v>605</v>
      </c>
      <c r="D119" s="833" t="s">
        <v>2211</v>
      </c>
      <c r="E119" s="833" t="s">
        <v>5050</v>
      </c>
      <c r="F119" s="833" t="s">
        <v>5073</v>
      </c>
      <c r="G119" s="833" t="s">
        <v>5074</v>
      </c>
      <c r="H119" s="853"/>
      <c r="I119" s="853"/>
      <c r="J119" s="833"/>
      <c r="K119" s="833"/>
      <c r="L119" s="853"/>
      <c r="M119" s="853"/>
      <c r="N119" s="833"/>
      <c r="O119" s="833"/>
      <c r="P119" s="853">
        <v>2</v>
      </c>
      <c r="Q119" s="853">
        <v>66.67</v>
      </c>
      <c r="R119" s="838"/>
      <c r="S119" s="854">
        <v>33.335000000000001</v>
      </c>
    </row>
    <row r="120" spans="1:19" ht="14.45" customHeight="1" x14ac:dyDescent="0.2">
      <c r="A120" s="832" t="s">
        <v>5045</v>
      </c>
      <c r="B120" s="833" t="s">
        <v>5106</v>
      </c>
      <c r="C120" s="833" t="s">
        <v>605</v>
      </c>
      <c r="D120" s="833" t="s">
        <v>2211</v>
      </c>
      <c r="E120" s="833" t="s">
        <v>5050</v>
      </c>
      <c r="F120" s="833" t="s">
        <v>5075</v>
      </c>
      <c r="G120" s="833" t="s">
        <v>5076</v>
      </c>
      <c r="H120" s="853">
        <v>1</v>
      </c>
      <c r="I120" s="853">
        <v>37</v>
      </c>
      <c r="J120" s="833">
        <v>1</v>
      </c>
      <c r="K120" s="833">
        <v>37</v>
      </c>
      <c r="L120" s="853">
        <v>1</v>
      </c>
      <c r="M120" s="853">
        <v>37</v>
      </c>
      <c r="N120" s="833">
        <v>1</v>
      </c>
      <c r="O120" s="833">
        <v>37</v>
      </c>
      <c r="P120" s="853"/>
      <c r="Q120" s="853"/>
      <c r="R120" s="838"/>
      <c r="S120" s="854"/>
    </row>
    <row r="121" spans="1:19" ht="14.45" customHeight="1" x14ac:dyDescent="0.2">
      <c r="A121" s="832" t="s">
        <v>5045</v>
      </c>
      <c r="B121" s="833" t="s">
        <v>5106</v>
      </c>
      <c r="C121" s="833" t="s">
        <v>605</v>
      </c>
      <c r="D121" s="833" t="s">
        <v>2211</v>
      </c>
      <c r="E121" s="833" t="s">
        <v>5050</v>
      </c>
      <c r="F121" s="833" t="s">
        <v>5077</v>
      </c>
      <c r="G121" s="833" t="s">
        <v>5078</v>
      </c>
      <c r="H121" s="853"/>
      <c r="I121" s="853"/>
      <c r="J121" s="833"/>
      <c r="K121" s="833"/>
      <c r="L121" s="853"/>
      <c r="M121" s="853"/>
      <c r="N121" s="833"/>
      <c r="O121" s="833"/>
      <c r="P121" s="853">
        <v>1</v>
      </c>
      <c r="Q121" s="853">
        <v>87</v>
      </c>
      <c r="R121" s="838"/>
      <c r="S121" s="854">
        <v>87</v>
      </c>
    </row>
    <row r="122" spans="1:19" ht="14.45" customHeight="1" x14ac:dyDescent="0.2">
      <c r="A122" s="832" t="s">
        <v>5045</v>
      </c>
      <c r="B122" s="833" t="s">
        <v>5106</v>
      </c>
      <c r="C122" s="833" t="s">
        <v>605</v>
      </c>
      <c r="D122" s="833" t="s">
        <v>2211</v>
      </c>
      <c r="E122" s="833" t="s">
        <v>5050</v>
      </c>
      <c r="F122" s="833" t="s">
        <v>5079</v>
      </c>
      <c r="G122" s="833" t="s">
        <v>5080</v>
      </c>
      <c r="H122" s="853"/>
      <c r="I122" s="853"/>
      <c r="J122" s="833"/>
      <c r="K122" s="833"/>
      <c r="L122" s="853"/>
      <c r="M122" s="853"/>
      <c r="N122" s="833"/>
      <c r="O122" s="833"/>
      <c r="P122" s="853">
        <v>1</v>
      </c>
      <c r="Q122" s="853">
        <v>33</v>
      </c>
      <c r="R122" s="838"/>
      <c r="S122" s="854">
        <v>33</v>
      </c>
    </row>
    <row r="123" spans="1:19" ht="14.45" customHeight="1" x14ac:dyDescent="0.2">
      <c r="A123" s="832" t="s">
        <v>5045</v>
      </c>
      <c r="B123" s="833" t="s">
        <v>5106</v>
      </c>
      <c r="C123" s="833" t="s">
        <v>605</v>
      </c>
      <c r="D123" s="833" t="s">
        <v>2211</v>
      </c>
      <c r="E123" s="833" t="s">
        <v>5050</v>
      </c>
      <c r="F123" s="833" t="s">
        <v>5091</v>
      </c>
      <c r="G123" s="833" t="s">
        <v>5092</v>
      </c>
      <c r="H123" s="853"/>
      <c r="I123" s="853"/>
      <c r="J123" s="833"/>
      <c r="K123" s="833"/>
      <c r="L123" s="853"/>
      <c r="M123" s="853"/>
      <c r="N123" s="833"/>
      <c r="O123" s="833"/>
      <c r="P123" s="853">
        <v>1</v>
      </c>
      <c r="Q123" s="853">
        <v>61</v>
      </c>
      <c r="R123" s="838"/>
      <c r="S123" s="854">
        <v>61</v>
      </c>
    </row>
    <row r="124" spans="1:19" ht="14.45" customHeight="1" x14ac:dyDescent="0.2">
      <c r="A124" s="832" t="s">
        <v>5045</v>
      </c>
      <c r="B124" s="833" t="s">
        <v>5106</v>
      </c>
      <c r="C124" s="833" t="s">
        <v>605</v>
      </c>
      <c r="D124" s="833" t="s">
        <v>2212</v>
      </c>
      <c r="E124" s="833" t="s">
        <v>5050</v>
      </c>
      <c r="F124" s="833" t="s">
        <v>5107</v>
      </c>
      <c r="G124" s="833" t="s">
        <v>5108</v>
      </c>
      <c r="H124" s="853">
        <v>1</v>
      </c>
      <c r="I124" s="853">
        <v>83</v>
      </c>
      <c r="J124" s="833"/>
      <c r="K124" s="833">
        <v>83</v>
      </c>
      <c r="L124" s="853"/>
      <c r="M124" s="853"/>
      <c r="N124" s="833"/>
      <c r="O124" s="833"/>
      <c r="P124" s="853">
        <v>4</v>
      </c>
      <c r="Q124" s="853">
        <v>336</v>
      </c>
      <c r="R124" s="838"/>
      <c r="S124" s="854">
        <v>84</v>
      </c>
    </row>
    <row r="125" spans="1:19" ht="14.45" customHeight="1" x14ac:dyDescent="0.2">
      <c r="A125" s="832" t="s">
        <v>5045</v>
      </c>
      <c r="B125" s="833" t="s">
        <v>5106</v>
      </c>
      <c r="C125" s="833" t="s">
        <v>605</v>
      </c>
      <c r="D125" s="833" t="s">
        <v>2212</v>
      </c>
      <c r="E125" s="833" t="s">
        <v>5050</v>
      </c>
      <c r="F125" s="833" t="s">
        <v>5109</v>
      </c>
      <c r="G125" s="833" t="s">
        <v>5110</v>
      </c>
      <c r="H125" s="853"/>
      <c r="I125" s="853"/>
      <c r="J125" s="833"/>
      <c r="K125" s="833"/>
      <c r="L125" s="853"/>
      <c r="M125" s="853"/>
      <c r="N125" s="833"/>
      <c r="O125" s="833"/>
      <c r="P125" s="853">
        <v>1</v>
      </c>
      <c r="Q125" s="853">
        <v>107</v>
      </c>
      <c r="R125" s="838"/>
      <c r="S125" s="854">
        <v>107</v>
      </c>
    </row>
    <row r="126" spans="1:19" ht="14.45" customHeight="1" x14ac:dyDescent="0.2">
      <c r="A126" s="832" t="s">
        <v>5045</v>
      </c>
      <c r="B126" s="833" t="s">
        <v>5106</v>
      </c>
      <c r="C126" s="833" t="s">
        <v>605</v>
      </c>
      <c r="D126" s="833" t="s">
        <v>2212</v>
      </c>
      <c r="E126" s="833" t="s">
        <v>5050</v>
      </c>
      <c r="F126" s="833" t="s">
        <v>5111</v>
      </c>
      <c r="G126" s="833" t="s">
        <v>5112</v>
      </c>
      <c r="H126" s="853">
        <v>1</v>
      </c>
      <c r="I126" s="853">
        <v>126</v>
      </c>
      <c r="J126" s="833">
        <v>0.99212598425196852</v>
      </c>
      <c r="K126" s="833">
        <v>126</v>
      </c>
      <c r="L126" s="853">
        <v>1</v>
      </c>
      <c r="M126" s="853">
        <v>127</v>
      </c>
      <c r="N126" s="833">
        <v>1</v>
      </c>
      <c r="O126" s="833">
        <v>127</v>
      </c>
      <c r="P126" s="853">
        <v>8</v>
      </c>
      <c r="Q126" s="853">
        <v>1008</v>
      </c>
      <c r="R126" s="838">
        <v>7.9370078740157481</v>
      </c>
      <c r="S126" s="854">
        <v>126</v>
      </c>
    </row>
    <row r="127" spans="1:19" ht="14.45" customHeight="1" x14ac:dyDescent="0.2">
      <c r="A127" s="832" t="s">
        <v>5045</v>
      </c>
      <c r="B127" s="833" t="s">
        <v>5106</v>
      </c>
      <c r="C127" s="833" t="s">
        <v>605</v>
      </c>
      <c r="D127" s="833" t="s">
        <v>2212</v>
      </c>
      <c r="E127" s="833" t="s">
        <v>5050</v>
      </c>
      <c r="F127" s="833" t="s">
        <v>5073</v>
      </c>
      <c r="G127" s="833" t="s">
        <v>5074</v>
      </c>
      <c r="H127" s="853">
        <v>1</v>
      </c>
      <c r="I127" s="853">
        <v>33.33</v>
      </c>
      <c r="J127" s="833">
        <v>1</v>
      </c>
      <c r="K127" s="833">
        <v>33.33</v>
      </c>
      <c r="L127" s="853">
        <v>1</v>
      </c>
      <c r="M127" s="853">
        <v>33.33</v>
      </c>
      <c r="N127" s="833">
        <v>1</v>
      </c>
      <c r="O127" s="833">
        <v>33.33</v>
      </c>
      <c r="P127" s="853">
        <v>8</v>
      </c>
      <c r="Q127" s="853">
        <v>266.65999999999997</v>
      </c>
      <c r="R127" s="838">
        <v>8.0006000600060005</v>
      </c>
      <c r="S127" s="854">
        <v>33.332499999999996</v>
      </c>
    </row>
    <row r="128" spans="1:19" ht="14.45" customHeight="1" x14ac:dyDescent="0.2">
      <c r="A128" s="832" t="s">
        <v>5045</v>
      </c>
      <c r="B128" s="833" t="s">
        <v>5106</v>
      </c>
      <c r="C128" s="833" t="s">
        <v>605</v>
      </c>
      <c r="D128" s="833" t="s">
        <v>2214</v>
      </c>
      <c r="E128" s="833" t="s">
        <v>5050</v>
      </c>
      <c r="F128" s="833" t="s">
        <v>5107</v>
      </c>
      <c r="G128" s="833" t="s">
        <v>5108</v>
      </c>
      <c r="H128" s="853">
        <v>4</v>
      </c>
      <c r="I128" s="853">
        <v>332</v>
      </c>
      <c r="J128" s="833">
        <v>2</v>
      </c>
      <c r="K128" s="833">
        <v>83</v>
      </c>
      <c r="L128" s="853">
        <v>2</v>
      </c>
      <c r="M128" s="853">
        <v>166</v>
      </c>
      <c r="N128" s="833">
        <v>1</v>
      </c>
      <c r="O128" s="833">
        <v>83</v>
      </c>
      <c r="P128" s="853">
        <v>1</v>
      </c>
      <c r="Q128" s="853">
        <v>84</v>
      </c>
      <c r="R128" s="838">
        <v>0.50602409638554213</v>
      </c>
      <c r="S128" s="854">
        <v>84</v>
      </c>
    </row>
    <row r="129" spans="1:19" ht="14.45" customHeight="1" x14ac:dyDescent="0.2">
      <c r="A129" s="832" t="s">
        <v>5045</v>
      </c>
      <c r="B129" s="833" t="s">
        <v>5106</v>
      </c>
      <c r="C129" s="833" t="s">
        <v>605</v>
      </c>
      <c r="D129" s="833" t="s">
        <v>2214</v>
      </c>
      <c r="E129" s="833" t="s">
        <v>5050</v>
      </c>
      <c r="F129" s="833" t="s">
        <v>5109</v>
      </c>
      <c r="G129" s="833" t="s">
        <v>5110</v>
      </c>
      <c r="H129" s="853"/>
      <c r="I129" s="853"/>
      <c r="J129" s="833"/>
      <c r="K129" s="833"/>
      <c r="L129" s="853">
        <v>1</v>
      </c>
      <c r="M129" s="853">
        <v>106</v>
      </c>
      <c r="N129" s="833">
        <v>1</v>
      </c>
      <c r="O129" s="833">
        <v>106</v>
      </c>
      <c r="P129" s="853"/>
      <c r="Q129" s="853"/>
      <c r="R129" s="838"/>
      <c r="S129" s="854"/>
    </row>
    <row r="130" spans="1:19" ht="14.45" customHeight="1" x14ac:dyDescent="0.2">
      <c r="A130" s="832" t="s">
        <v>5045</v>
      </c>
      <c r="B130" s="833" t="s">
        <v>5106</v>
      </c>
      <c r="C130" s="833" t="s">
        <v>605</v>
      </c>
      <c r="D130" s="833" t="s">
        <v>2214</v>
      </c>
      <c r="E130" s="833" t="s">
        <v>5050</v>
      </c>
      <c r="F130" s="833" t="s">
        <v>5051</v>
      </c>
      <c r="G130" s="833" t="s">
        <v>5052</v>
      </c>
      <c r="H130" s="853">
        <v>8</v>
      </c>
      <c r="I130" s="853">
        <v>296</v>
      </c>
      <c r="J130" s="833">
        <v>8</v>
      </c>
      <c r="K130" s="833">
        <v>37</v>
      </c>
      <c r="L130" s="853">
        <v>1</v>
      </c>
      <c r="M130" s="853">
        <v>37</v>
      </c>
      <c r="N130" s="833">
        <v>1</v>
      </c>
      <c r="O130" s="833">
        <v>37</v>
      </c>
      <c r="P130" s="853">
        <v>2</v>
      </c>
      <c r="Q130" s="853">
        <v>76</v>
      </c>
      <c r="R130" s="838">
        <v>2.0540540540540539</v>
      </c>
      <c r="S130" s="854">
        <v>38</v>
      </c>
    </row>
    <row r="131" spans="1:19" ht="14.45" customHeight="1" x14ac:dyDescent="0.2">
      <c r="A131" s="832" t="s">
        <v>5045</v>
      </c>
      <c r="B131" s="833" t="s">
        <v>5106</v>
      </c>
      <c r="C131" s="833" t="s">
        <v>605</v>
      </c>
      <c r="D131" s="833" t="s">
        <v>2214</v>
      </c>
      <c r="E131" s="833" t="s">
        <v>5050</v>
      </c>
      <c r="F131" s="833" t="s">
        <v>5111</v>
      </c>
      <c r="G131" s="833" t="s">
        <v>5112</v>
      </c>
      <c r="H131" s="853">
        <v>5</v>
      </c>
      <c r="I131" s="853">
        <v>630</v>
      </c>
      <c r="J131" s="833">
        <v>0.70866141732283461</v>
      </c>
      <c r="K131" s="833">
        <v>126</v>
      </c>
      <c r="L131" s="853">
        <v>7</v>
      </c>
      <c r="M131" s="853">
        <v>889</v>
      </c>
      <c r="N131" s="833">
        <v>1</v>
      </c>
      <c r="O131" s="833">
        <v>127</v>
      </c>
      <c r="P131" s="853">
        <v>6</v>
      </c>
      <c r="Q131" s="853">
        <v>756</v>
      </c>
      <c r="R131" s="838">
        <v>0.85039370078740162</v>
      </c>
      <c r="S131" s="854">
        <v>126</v>
      </c>
    </row>
    <row r="132" spans="1:19" ht="14.45" customHeight="1" x14ac:dyDescent="0.2">
      <c r="A132" s="832" t="s">
        <v>5045</v>
      </c>
      <c r="B132" s="833" t="s">
        <v>5106</v>
      </c>
      <c r="C132" s="833" t="s">
        <v>605</v>
      </c>
      <c r="D132" s="833" t="s">
        <v>2214</v>
      </c>
      <c r="E132" s="833" t="s">
        <v>5050</v>
      </c>
      <c r="F132" s="833" t="s">
        <v>5073</v>
      </c>
      <c r="G132" s="833" t="s">
        <v>5074</v>
      </c>
      <c r="H132" s="853">
        <v>5</v>
      </c>
      <c r="I132" s="853">
        <v>166.65999999999997</v>
      </c>
      <c r="J132" s="833">
        <v>0.833341667083354</v>
      </c>
      <c r="K132" s="833">
        <v>33.331999999999994</v>
      </c>
      <c r="L132" s="853">
        <v>6</v>
      </c>
      <c r="M132" s="853">
        <v>199.99</v>
      </c>
      <c r="N132" s="833">
        <v>1</v>
      </c>
      <c r="O132" s="833">
        <v>33.331666666666671</v>
      </c>
      <c r="P132" s="853">
        <v>6</v>
      </c>
      <c r="Q132" s="853">
        <v>199.98999999999995</v>
      </c>
      <c r="R132" s="838">
        <v>0.99999999999999967</v>
      </c>
      <c r="S132" s="854">
        <v>33.331666666666656</v>
      </c>
    </row>
    <row r="133" spans="1:19" ht="14.45" customHeight="1" x14ac:dyDescent="0.2">
      <c r="A133" s="832" t="s">
        <v>5045</v>
      </c>
      <c r="B133" s="833" t="s">
        <v>5106</v>
      </c>
      <c r="C133" s="833" t="s">
        <v>605</v>
      </c>
      <c r="D133" s="833" t="s">
        <v>2214</v>
      </c>
      <c r="E133" s="833" t="s">
        <v>5050</v>
      </c>
      <c r="F133" s="833" t="s">
        <v>5077</v>
      </c>
      <c r="G133" s="833" t="s">
        <v>5078</v>
      </c>
      <c r="H133" s="853">
        <v>1</v>
      </c>
      <c r="I133" s="853">
        <v>86</v>
      </c>
      <c r="J133" s="833">
        <v>1</v>
      </c>
      <c r="K133" s="833">
        <v>86</v>
      </c>
      <c r="L133" s="853">
        <v>1</v>
      </c>
      <c r="M133" s="853">
        <v>86</v>
      </c>
      <c r="N133" s="833">
        <v>1</v>
      </c>
      <c r="O133" s="833">
        <v>86</v>
      </c>
      <c r="P133" s="853"/>
      <c r="Q133" s="853"/>
      <c r="R133" s="838"/>
      <c r="S133" s="854"/>
    </row>
    <row r="134" spans="1:19" ht="14.45" customHeight="1" x14ac:dyDescent="0.2">
      <c r="A134" s="832" t="s">
        <v>5045</v>
      </c>
      <c r="B134" s="833" t="s">
        <v>5106</v>
      </c>
      <c r="C134" s="833" t="s">
        <v>605</v>
      </c>
      <c r="D134" s="833" t="s">
        <v>2214</v>
      </c>
      <c r="E134" s="833" t="s">
        <v>5050</v>
      </c>
      <c r="F134" s="833" t="s">
        <v>5115</v>
      </c>
      <c r="G134" s="833" t="s">
        <v>5116</v>
      </c>
      <c r="H134" s="853">
        <v>1</v>
      </c>
      <c r="I134" s="853">
        <v>123</v>
      </c>
      <c r="J134" s="833">
        <v>0.99193548387096775</v>
      </c>
      <c r="K134" s="833">
        <v>123</v>
      </c>
      <c r="L134" s="853">
        <v>1</v>
      </c>
      <c r="M134" s="853">
        <v>124</v>
      </c>
      <c r="N134" s="833">
        <v>1</v>
      </c>
      <c r="O134" s="833">
        <v>124</v>
      </c>
      <c r="P134" s="853"/>
      <c r="Q134" s="853"/>
      <c r="R134" s="838"/>
      <c r="S134" s="854"/>
    </row>
    <row r="135" spans="1:19" ht="14.45" customHeight="1" x14ac:dyDescent="0.2">
      <c r="A135" s="832" t="s">
        <v>5045</v>
      </c>
      <c r="B135" s="833" t="s">
        <v>5106</v>
      </c>
      <c r="C135" s="833" t="s">
        <v>605</v>
      </c>
      <c r="D135" s="833" t="s">
        <v>5041</v>
      </c>
      <c r="E135" s="833" t="s">
        <v>5050</v>
      </c>
      <c r="F135" s="833" t="s">
        <v>5107</v>
      </c>
      <c r="G135" s="833" t="s">
        <v>5108</v>
      </c>
      <c r="H135" s="853">
        <v>9</v>
      </c>
      <c r="I135" s="853">
        <v>747</v>
      </c>
      <c r="J135" s="833"/>
      <c r="K135" s="833">
        <v>83</v>
      </c>
      <c r="L135" s="853"/>
      <c r="M135" s="853"/>
      <c r="N135" s="833"/>
      <c r="O135" s="833"/>
      <c r="P135" s="853"/>
      <c r="Q135" s="853"/>
      <c r="R135" s="838"/>
      <c r="S135" s="854"/>
    </row>
    <row r="136" spans="1:19" ht="14.45" customHeight="1" x14ac:dyDescent="0.2">
      <c r="A136" s="832" t="s">
        <v>5045</v>
      </c>
      <c r="B136" s="833" t="s">
        <v>5106</v>
      </c>
      <c r="C136" s="833" t="s">
        <v>605</v>
      </c>
      <c r="D136" s="833" t="s">
        <v>5041</v>
      </c>
      <c r="E136" s="833" t="s">
        <v>5050</v>
      </c>
      <c r="F136" s="833" t="s">
        <v>5051</v>
      </c>
      <c r="G136" s="833" t="s">
        <v>5052</v>
      </c>
      <c r="H136" s="853">
        <v>3</v>
      </c>
      <c r="I136" s="853">
        <v>111</v>
      </c>
      <c r="J136" s="833"/>
      <c r="K136" s="833">
        <v>37</v>
      </c>
      <c r="L136" s="853"/>
      <c r="M136" s="853"/>
      <c r="N136" s="833"/>
      <c r="O136" s="833"/>
      <c r="P136" s="853"/>
      <c r="Q136" s="853"/>
      <c r="R136" s="838"/>
      <c r="S136" s="854"/>
    </row>
    <row r="137" spans="1:19" ht="14.45" customHeight="1" x14ac:dyDescent="0.2">
      <c r="A137" s="832" t="s">
        <v>5045</v>
      </c>
      <c r="B137" s="833" t="s">
        <v>5106</v>
      </c>
      <c r="C137" s="833" t="s">
        <v>605</v>
      </c>
      <c r="D137" s="833" t="s">
        <v>5041</v>
      </c>
      <c r="E137" s="833" t="s">
        <v>5050</v>
      </c>
      <c r="F137" s="833" t="s">
        <v>5111</v>
      </c>
      <c r="G137" s="833" t="s">
        <v>5112</v>
      </c>
      <c r="H137" s="853">
        <v>16</v>
      </c>
      <c r="I137" s="853">
        <v>2016</v>
      </c>
      <c r="J137" s="833"/>
      <c r="K137" s="833">
        <v>126</v>
      </c>
      <c r="L137" s="853"/>
      <c r="M137" s="853"/>
      <c r="N137" s="833"/>
      <c r="O137" s="833"/>
      <c r="P137" s="853"/>
      <c r="Q137" s="853"/>
      <c r="R137" s="838"/>
      <c r="S137" s="854"/>
    </row>
    <row r="138" spans="1:19" ht="14.45" customHeight="1" x14ac:dyDescent="0.2">
      <c r="A138" s="832" t="s">
        <v>5045</v>
      </c>
      <c r="B138" s="833" t="s">
        <v>5106</v>
      </c>
      <c r="C138" s="833" t="s">
        <v>605</v>
      </c>
      <c r="D138" s="833" t="s">
        <v>5041</v>
      </c>
      <c r="E138" s="833" t="s">
        <v>5050</v>
      </c>
      <c r="F138" s="833" t="s">
        <v>5073</v>
      </c>
      <c r="G138" s="833" t="s">
        <v>5074</v>
      </c>
      <c r="H138" s="853">
        <v>17</v>
      </c>
      <c r="I138" s="853">
        <v>566.66000000000008</v>
      </c>
      <c r="J138" s="833"/>
      <c r="K138" s="833">
        <v>33.332941176470591</v>
      </c>
      <c r="L138" s="853"/>
      <c r="M138" s="853"/>
      <c r="N138" s="833"/>
      <c r="O138" s="833"/>
      <c r="P138" s="853"/>
      <c r="Q138" s="853"/>
      <c r="R138" s="838"/>
      <c r="S138" s="854"/>
    </row>
    <row r="139" spans="1:19" ht="14.45" customHeight="1" x14ac:dyDescent="0.2">
      <c r="A139" s="832" t="s">
        <v>5045</v>
      </c>
      <c r="B139" s="833" t="s">
        <v>5106</v>
      </c>
      <c r="C139" s="833" t="s">
        <v>605</v>
      </c>
      <c r="D139" s="833" t="s">
        <v>5041</v>
      </c>
      <c r="E139" s="833" t="s">
        <v>5050</v>
      </c>
      <c r="F139" s="833" t="s">
        <v>5077</v>
      </c>
      <c r="G139" s="833" t="s">
        <v>5078</v>
      </c>
      <c r="H139" s="853">
        <v>1</v>
      </c>
      <c r="I139" s="853">
        <v>86</v>
      </c>
      <c r="J139" s="833"/>
      <c r="K139" s="833">
        <v>86</v>
      </c>
      <c r="L139" s="853"/>
      <c r="M139" s="853"/>
      <c r="N139" s="833"/>
      <c r="O139" s="833"/>
      <c r="P139" s="853"/>
      <c r="Q139" s="853"/>
      <c r="R139" s="838"/>
      <c r="S139" s="854"/>
    </row>
    <row r="140" spans="1:19" ht="14.45" customHeight="1" x14ac:dyDescent="0.2">
      <c r="A140" s="832" t="s">
        <v>5045</v>
      </c>
      <c r="B140" s="833" t="s">
        <v>5106</v>
      </c>
      <c r="C140" s="833" t="s">
        <v>605</v>
      </c>
      <c r="D140" s="833" t="s">
        <v>5041</v>
      </c>
      <c r="E140" s="833" t="s">
        <v>5050</v>
      </c>
      <c r="F140" s="833" t="s">
        <v>5079</v>
      </c>
      <c r="G140" s="833" t="s">
        <v>5080</v>
      </c>
      <c r="H140" s="853">
        <v>1</v>
      </c>
      <c r="I140" s="853">
        <v>32</v>
      </c>
      <c r="J140" s="833"/>
      <c r="K140" s="833">
        <v>32</v>
      </c>
      <c r="L140" s="853"/>
      <c r="M140" s="853"/>
      <c r="N140" s="833"/>
      <c r="O140" s="833"/>
      <c r="P140" s="853"/>
      <c r="Q140" s="853"/>
      <c r="R140" s="838"/>
      <c r="S140" s="854"/>
    </row>
    <row r="141" spans="1:19" ht="14.45" customHeight="1" x14ac:dyDescent="0.2">
      <c r="A141" s="832" t="s">
        <v>5045</v>
      </c>
      <c r="B141" s="833" t="s">
        <v>5106</v>
      </c>
      <c r="C141" s="833" t="s">
        <v>605</v>
      </c>
      <c r="D141" s="833" t="s">
        <v>5041</v>
      </c>
      <c r="E141" s="833" t="s">
        <v>5050</v>
      </c>
      <c r="F141" s="833" t="s">
        <v>5115</v>
      </c>
      <c r="G141" s="833" t="s">
        <v>5116</v>
      </c>
      <c r="H141" s="853">
        <v>1</v>
      </c>
      <c r="I141" s="853">
        <v>123</v>
      </c>
      <c r="J141" s="833"/>
      <c r="K141" s="833">
        <v>123</v>
      </c>
      <c r="L141" s="853"/>
      <c r="M141" s="853"/>
      <c r="N141" s="833"/>
      <c r="O141" s="833"/>
      <c r="P141" s="853"/>
      <c r="Q141" s="853"/>
      <c r="R141" s="838"/>
      <c r="S141" s="854"/>
    </row>
    <row r="142" spans="1:19" ht="14.45" customHeight="1" x14ac:dyDescent="0.2">
      <c r="A142" s="832" t="s">
        <v>5045</v>
      </c>
      <c r="B142" s="833" t="s">
        <v>5106</v>
      </c>
      <c r="C142" s="833" t="s">
        <v>605</v>
      </c>
      <c r="D142" s="833" t="s">
        <v>5041</v>
      </c>
      <c r="E142" s="833" t="s">
        <v>5050</v>
      </c>
      <c r="F142" s="833" t="s">
        <v>5119</v>
      </c>
      <c r="G142" s="833" t="s">
        <v>5120</v>
      </c>
      <c r="H142" s="853">
        <v>1</v>
      </c>
      <c r="I142" s="853">
        <v>373</v>
      </c>
      <c r="J142" s="833"/>
      <c r="K142" s="833">
        <v>373</v>
      </c>
      <c r="L142" s="853"/>
      <c r="M142" s="853"/>
      <c r="N142" s="833"/>
      <c r="O142" s="833"/>
      <c r="P142" s="853"/>
      <c r="Q142" s="853"/>
      <c r="R142" s="838"/>
      <c r="S142" s="854"/>
    </row>
    <row r="143" spans="1:19" ht="14.45" customHeight="1" x14ac:dyDescent="0.2">
      <c r="A143" s="832" t="s">
        <v>5045</v>
      </c>
      <c r="B143" s="833" t="s">
        <v>5106</v>
      </c>
      <c r="C143" s="833" t="s">
        <v>605</v>
      </c>
      <c r="D143" s="833" t="s">
        <v>2215</v>
      </c>
      <c r="E143" s="833" t="s">
        <v>5050</v>
      </c>
      <c r="F143" s="833" t="s">
        <v>5107</v>
      </c>
      <c r="G143" s="833" t="s">
        <v>5108</v>
      </c>
      <c r="H143" s="853">
        <v>4</v>
      </c>
      <c r="I143" s="853">
        <v>332</v>
      </c>
      <c r="J143" s="833">
        <v>0.44444444444444442</v>
      </c>
      <c r="K143" s="833">
        <v>83</v>
      </c>
      <c r="L143" s="853">
        <v>9</v>
      </c>
      <c r="M143" s="853">
        <v>747</v>
      </c>
      <c r="N143" s="833">
        <v>1</v>
      </c>
      <c r="O143" s="833">
        <v>83</v>
      </c>
      <c r="P143" s="853"/>
      <c r="Q143" s="853"/>
      <c r="R143" s="838"/>
      <c r="S143" s="854"/>
    </row>
    <row r="144" spans="1:19" ht="14.45" customHeight="1" x14ac:dyDescent="0.2">
      <c r="A144" s="832" t="s">
        <v>5045</v>
      </c>
      <c r="B144" s="833" t="s">
        <v>5106</v>
      </c>
      <c r="C144" s="833" t="s">
        <v>605</v>
      </c>
      <c r="D144" s="833" t="s">
        <v>2215</v>
      </c>
      <c r="E144" s="833" t="s">
        <v>5050</v>
      </c>
      <c r="F144" s="833" t="s">
        <v>5109</v>
      </c>
      <c r="G144" s="833" t="s">
        <v>5110</v>
      </c>
      <c r="H144" s="853">
        <v>1</v>
      </c>
      <c r="I144" s="853">
        <v>106</v>
      </c>
      <c r="J144" s="833"/>
      <c r="K144" s="833">
        <v>106</v>
      </c>
      <c r="L144" s="853"/>
      <c r="M144" s="853"/>
      <c r="N144" s="833"/>
      <c r="O144" s="833"/>
      <c r="P144" s="853"/>
      <c r="Q144" s="853"/>
      <c r="R144" s="838"/>
      <c r="S144" s="854"/>
    </row>
    <row r="145" spans="1:19" ht="14.45" customHeight="1" x14ac:dyDescent="0.2">
      <c r="A145" s="832" t="s">
        <v>5045</v>
      </c>
      <c r="B145" s="833" t="s">
        <v>5106</v>
      </c>
      <c r="C145" s="833" t="s">
        <v>605</v>
      </c>
      <c r="D145" s="833" t="s">
        <v>2215</v>
      </c>
      <c r="E145" s="833" t="s">
        <v>5050</v>
      </c>
      <c r="F145" s="833" t="s">
        <v>5111</v>
      </c>
      <c r="G145" s="833" t="s">
        <v>5112</v>
      </c>
      <c r="H145" s="853">
        <v>9</v>
      </c>
      <c r="I145" s="853">
        <v>1134</v>
      </c>
      <c r="J145" s="833">
        <v>0.68685645063597822</v>
      </c>
      <c r="K145" s="833">
        <v>126</v>
      </c>
      <c r="L145" s="853">
        <v>13</v>
      </c>
      <c r="M145" s="853">
        <v>1651</v>
      </c>
      <c r="N145" s="833">
        <v>1</v>
      </c>
      <c r="O145" s="833">
        <v>127</v>
      </c>
      <c r="P145" s="853"/>
      <c r="Q145" s="853"/>
      <c r="R145" s="838"/>
      <c r="S145" s="854"/>
    </row>
    <row r="146" spans="1:19" ht="14.45" customHeight="1" x14ac:dyDescent="0.2">
      <c r="A146" s="832" t="s">
        <v>5045</v>
      </c>
      <c r="B146" s="833" t="s">
        <v>5106</v>
      </c>
      <c r="C146" s="833" t="s">
        <v>605</v>
      </c>
      <c r="D146" s="833" t="s">
        <v>2215</v>
      </c>
      <c r="E146" s="833" t="s">
        <v>5050</v>
      </c>
      <c r="F146" s="833" t="s">
        <v>5073</v>
      </c>
      <c r="G146" s="833" t="s">
        <v>5074</v>
      </c>
      <c r="H146" s="853">
        <v>9</v>
      </c>
      <c r="I146" s="853">
        <v>300</v>
      </c>
      <c r="J146" s="833">
        <v>0.81817438023290689</v>
      </c>
      <c r="K146" s="833">
        <v>33.333333333333336</v>
      </c>
      <c r="L146" s="853">
        <v>11</v>
      </c>
      <c r="M146" s="853">
        <v>366.67</v>
      </c>
      <c r="N146" s="833">
        <v>1</v>
      </c>
      <c r="O146" s="833">
        <v>33.333636363636366</v>
      </c>
      <c r="P146" s="853"/>
      <c r="Q146" s="853"/>
      <c r="R146" s="838"/>
      <c r="S146" s="854"/>
    </row>
    <row r="147" spans="1:19" ht="14.45" customHeight="1" x14ac:dyDescent="0.2">
      <c r="A147" s="832" t="s">
        <v>5045</v>
      </c>
      <c r="B147" s="833" t="s">
        <v>5106</v>
      </c>
      <c r="C147" s="833" t="s">
        <v>605</v>
      </c>
      <c r="D147" s="833" t="s">
        <v>2215</v>
      </c>
      <c r="E147" s="833" t="s">
        <v>5050</v>
      </c>
      <c r="F147" s="833" t="s">
        <v>5075</v>
      </c>
      <c r="G147" s="833" t="s">
        <v>5076</v>
      </c>
      <c r="H147" s="853"/>
      <c r="I147" s="853"/>
      <c r="J147" s="833"/>
      <c r="K147" s="833"/>
      <c r="L147" s="853">
        <v>2</v>
      </c>
      <c r="M147" s="853">
        <v>74</v>
      </c>
      <c r="N147" s="833">
        <v>1</v>
      </c>
      <c r="O147" s="833">
        <v>37</v>
      </c>
      <c r="P147" s="853"/>
      <c r="Q147" s="853"/>
      <c r="R147" s="838"/>
      <c r="S147" s="854"/>
    </row>
    <row r="148" spans="1:19" ht="14.45" customHeight="1" x14ac:dyDescent="0.2">
      <c r="A148" s="832" t="s">
        <v>5045</v>
      </c>
      <c r="B148" s="833" t="s">
        <v>5106</v>
      </c>
      <c r="C148" s="833" t="s">
        <v>605</v>
      </c>
      <c r="D148" s="833" t="s">
        <v>2215</v>
      </c>
      <c r="E148" s="833" t="s">
        <v>5050</v>
      </c>
      <c r="F148" s="833" t="s">
        <v>5085</v>
      </c>
      <c r="G148" s="833" t="s">
        <v>5086</v>
      </c>
      <c r="H148" s="853">
        <v>1</v>
      </c>
      <c r="I148" s="853">
        <v>223</v>
      </c>
      <c r="J148" s="833"/>
      <c r="K148" s="833">
        <v>223</v>
      </c>
      <c r="L148" s="853"/>
      <c r="M148" s="853"/>
      <c r="N148" s="833"/>
      <c r="O148" s="833"/>
      <c r="P148" s="853"/>
      <c r="Q148" s="853"/>
      <c r="R148" s="838"/>
      <c r="S148" s="854"/>
    </row>
    <row r="149" spans="1:19" ht="14.45" customHeight="1" x14ac:dyDescent="0.2">
      <c r="A149" s="832" t="s">
        <v>5045</v>
      </c>
      <c r="B149" s="833" t="s">
        <v>5106</v>
      </c>
      <c r="C149" s="833" t="s">
        <v>605</v>
      </c>
      <c r="D149" s="833" t="s">
        <v>2216</v>
      </c>
      <c r="E149" s="833" t="s">
        <v>5050</v>
      </c>
      <c r="F149" s="833" t="s">
        <v>5051</v>
      </c>
      <c r="G149" s="833" t="s">
        <v>5052</v>
      </c>
      <c r="H149" s="853">
        <v>1</v>
      </c>
      <c r="I149" s="853">
        <v>37</v>
      </c>
      <c r="J149" s="833"/>
      <c r="K149" s="833">
        <v>37</v>
      </c>
      <c r="L149" s="853"/>
      <c r="M149" s="853"/>
      <c r="N149" s="833"/>
      <c r="O149" s="833"/>
      <c r="P149" s="853"/>
      <c r="Q149" s="853"/>
      <c r="R149" s="838"/>
      <c r="S149" s="854"/>
    </row>
    <row r="150" spans="1:19" ht="14.45" customHeight="1" x14ac:dyDescent="0.2">
      <c r="A150" s="832" t="s">
        <v>5045</v>
      </c>
      <c r="B150" s="833" t="s">
        <v>5106</v>
      </c>
      <c r="C150" s="833" t="s">
        <v>605</v>
      </c>
      <c r="D150" s="833" t="s">
        <v>5042</v>
      </c>
      <c r="E150" s="833" t="s">
        <v>5050</v>
      </c>
      <c r="F150" s="833" t="s">
        <v>5051</v>
      </c>
      <c r="G150" s="833" t="s">
        <v>5052</v>
      </c>
      <c r="H150" s="853">
        <v>1</v>
      </c>
      <c r="I150" s="853">
        <v>37</v>
      </c>
      <c r="J150" s="833"/>
      <c r="K150" s="833">
        <v>37</v>
      </c>
      <c r="L150" s="853"/>
      <c r="M150" s="853"/>
      <c r="N150" s="833"/>
      <c r="O150" s="833"/>
      <c r="P150" s="853"/>
      <c r="Q150" s="853"/>
      <c r="R150" s="838"/>
      <c r="S150" s="854"/>
    </row>
    <row r="151" spans="1:19" ht="14.45" customHeight="1" x14ac:dyDescent="0.2">
      <c r="A151" s="832" t="s">
        <v>5045</v>
      </c>
      <c r="B151" s="833" t="s">
        <v>5106</v>
      </c>
      <c r="C151" s="833" t="s">
        <v>605</v>
      </c>
      <c r="D151" s="833" t="s">
        <v>2217</v>
      </c>
      <c r="E151" s="833" t="s">
        <v>5050</v>
      </c>
      <c r="F151" s="833" t="s">
        <v>5113</v>
      </c>
      <c r="G151" s="833" t="s">
        <v>5114</v>
      </c>
      <c r="H151" s="853">
        <v>1</v>
      </c>
      <c r="I151" s="853">
        <v>428</v>
      </c>
      <c r="J151" s="833">
        <v>1</v>
      </c>
      <c r="K151" s="833">
        <v>428</v>
      </c>
      <c r="L151" s="853">
        <v>1</v>
      </c>
      <c r="M151" s="853">
        <v>428</v>
      </c>
      <c r="N151" s="833">
        <v>1</v>
      </c>
      <c r="O151" s="833">
        <v>428</v>
      </c>
      <c r="P151" s="853">
        <v>1</v>
      </c>
      <c r="Q151" s="853">
        <v>430</v>
      </c>
      <c r="R151" s="838">
        <v>1.0046728971962617</v>
      </c>
      <c r="S151" s="854">
        <v>430</v>
      </c>
    </row>
    <row r="152" spans="1:19" ht="14.45" customHeight="1" x14ac:dyDescent="0.2">
      <c r="A152" s="832" t="s">
        <v>5045</v>
      </c>
      <c r="B152" s="833" t="s">
        <v>5106</v>
      </c>
      <c r="C152" s="833" t="s">
        <v>605</v>
      </c>
      <c r="D152" s="833" t="s">
        <v>2217</v>
      </c>
      <c r="E152" s="833" t="s">
        <v>5050</v>
      </c>
      <c r="F152" s="833" t="s">
        <v>5077</v>
      </c>
      <c r="G152" s="833" t="s">
        <v>5078</v>
      </c>
      <c r="H152" s="853"/>
      <c r="I152" s="853"/>
      <c r="J152" s="833"/>
      <c r="K152" s="833"/>
      <c r="L152" s="853">
        <v>1</v>
      </c>
      <c r="M152" s="853">
        <v>86</v>
      </c>
      <c r="N152" s="833">
        <v>1</v>
      </c>
      <c r="O152" s="833">
        <v>86</v>
      </c>
      <c r="P152" s="853"/>
      <c r="Q152" s="853"/>
      <c r="R152" s="838"/>
      <c r="S152" s="854"/>
    </row>
    <row r="153" spans="1:19" ht="14.45" customHeight="1" x14ac:dyDescent="0.2">
      <c r="A153" s="832" t="s">
        <v>5045</v>
      </c>
      <c r="B153" s="833" t="s">
        <v>5106</v>
      </c>
      <c r="C153" s="833" t="s">
        <v>605</v>
      </c>
      <c r="D153" s="833" t="s">
        <v>2219</v>
      </c>
      <c r="E153" s="833" t="s">
        <v>5050</v>
      </c>
      <c r="F153" s="833" t="s">
        <v>5107</v>
      </c>
      <c r="G153" s="833" t="s">
        <v>5108</v>
      </c>
      <c r="H153" s="853"/>
      <c r="I153" s="853"/>
      <c r="J153" s="833"/>
      <c r="K153" s="833"/>
      <c r="L153" s="853">
        <v>2</v>
      </c>
      <c r="M153" s="853">
        <v>166</v>
      </c>
      <c r="N153" s="833">
        <v>1</v>
      </c>
      <c r="O153" s="833">
        <v>83</v>
      </c>
      <c r="P153" s="853"/>
      <c r="Q153" s="853"/>
      <c r="R153" s="838"/>
      <c r="S153" s="854"/>
    </row>
    <row r="154" spans="1:19" ht="14.45" customHeight="1" x14ac:dyDescent="0.2">
      <c r="A154" s="832" t="s">
        <v>5045</v>
      </c>
      <c r="B154" s="833" t="s">
        <v>5106</v>
      </c>
      <c r="C154" s="833" t="s">
        <v>605</v>
      </c>
      <c r="D154" s="833" t="s">
        <v>2219</v>
      </c>
      <c r="E154" s="833" t="s">
        <v>5050</v>
      </c>
      <c r="F154" s="833" t="s">
        <v>5111</v>
      </c>
      <c r="G154" s="833" t="s">
        <v>5112</v>
      </c>
      <c r="H154" s="853"/>
      <c r="I154" s="853"/>
      <c r="J154" s="833"/>
      <c r="K154" s="833"/>
      <c r="L154" s="853">
        <v>2</v>
      </c>
      <c r="M154" s="853">
        <v>254</v>
      </c>
      <c r="N154" s="833">
        <v>1</v>
      </c>
      <c r="O154" s="833">
        <v>127</v>
      </c>
      <c r="P154" s="853"/>
      <c r="Q154" s="853"/>
      <c r="R154" s="838"/>
      <c r="S154" s="854"/>
    </row>
    <row r="155" spans="1:19" ht="14.45" customHeight="1" x14ac:dyDescent="0.2">
      <c r="A155" s="832" t="s">
        <v>5045</v>
      </c>
      <c r="B155" s="833" t="s">
        <v>5106</v>
      </c>
      <c r="C155" s="833" t="s">
        <v>605</v>
      </c>
      <c r="D155" s="833" t="s">
        <v>2219</v>
      </c>
      <c r="E155" s="833" t="s">
        <v>5050</v>
      </c>
      <c r="F155" s="833" t="s">
        <v>5073</v>
      </c>
      <c r="G155" s="833" t="s">
        <v>5074</v>
      </c>
      <c r="H155" s="853"/>
      <c r="I155" s="853"/>
      <c r="J155" s="833"/>
      <c r="K155" s="833"/>
      <c r="L155" s="853">
        <v>2</v>
      </c>
      <c r="M155" s="853">
        <v>66.67</v>
      </c>
      <c r="N155" s="833">
        <v>1</v>
      </c>
      <c r="O155" s="833">
        <v>33.335000000000001</v>
      </c>
      <c r="P155" s="853"/>
      <c r="Q155" s="853"/>
      <c r="R155" s="838"/>
      <c r="S155" s="854"/>
    </row>
    <row r="156" spans="1:19" ht="14.45" customHeight="1" x14ac:dyDescent="0.2">
      <c r="A156" s="832" t="s">
        <v>5045</v>
      </c>
      <c r="B156" s="833" t="s">
        <v>5106</v>
      </c>
      <c r="C156" s="833" t="s">
        <v>605</v>
      </c>
      <c r="D156" s="833" t="s">
        <v>2220</v>
      </c>
      <c r="E156" s="833" t="s">
        <v>5050</v>
      </c>
      <c r="F156" s="833" t="s">
        <v>5107</v>
      </c>
      <c r="G156" s="833" t="s">
        <v>5108</v>
      </c>
      <c r="H156" s="853">
        <v>1</v>
      </c>
      <c r="I156" s="853">
        <v>83</v>
      </c>
      <c r="J156" s="833">
        <v>0.5</v>
      </c>
      <c r="K156" s="833">
        <v>83</v>
      </c>
      <c r="L156" s="853">
        <v>2</v>
      </c>
      <c r="M156" s="853">
        <v>166</v>
      </c>
      <c r="N156" s="833">
        <v>1</v>
      </c>
      <c r="O156" s="833">
        <v>83</v>
      </c>
      <c r="P156" s="853"/>
      <c r="Q156" s="853"/>
      <c r="R156" s="838"/>
      <c r="S156" s="854"/>
    </row>
    <row r="157" spans="1:19" ht="14.45" customHeight="1" x14ac:dyDescent="0.2">
      <c r="A157" s="832" t="s">
        <v>5045</v>
      </c>
      <c r="B157" s="833" t="s">
        <v>5106</v>
      </c>
      <c r="C157" s="833" t="s">
        <v>605</v>
      </c>
      <c r="D157" s="833" t="s">
        <v>2220</v>
      </c>
      <c r="E157" s="833" t="s">
        <v>5050</v>
      </c>
      <c r="F157" s="833" t="s">
        <v>5109</v>
      </c>
      <c r="G157" s="833" t="s">
        <v>5110</v>
      </c>
      <c r="H157" s="853"/>
      <c r="I157" s="853"/>
      <c r="J157" s="833"/>
      <c r="K157" s="833"/>
      <c r="L157" s="853">
        <v>1</v>
      </c>
      <c r="M157" s="853">
        <v>106</v>
      </c>
      <c r="N157" s="833">
        <v>1</v>
      </c>
      <c r="O157" s="833">
        <v>106</v>
      </c>
      <c r="P157" s="853"/>
      <c r="Q157" s="853"/>
      <c r="R157" s="838"/>
      <c r="S157" s="854"/>
    </row>
    <row r="158" spans="1:19" ht="14.45" customHeight="1" x14ac:dyDescent="0.2">
      <c r="A158" s="832" t="s">
        <v>5045</v>
      </c>
      <c r="B158" s="833" t="s">
        <v>5106</v>
      </c>
      <c r="C158" s="833" t="s">
        <v>605</v>
      </c>
      <c r="D158" s="833" t="s">
        <v>2220</v>
      </c>
      <c r="E158" s="833" t="s">
        <v>5050</v>
      </c>
      <c r="F158" s="833" t="s">
        <v>5051</v>
      </c>
      <c r="G158" s="833" t="s">
        <v>5052</v>
      </c>
      <c r="H158" s="853"/>
      <c r="I158" s="853"/>
      <c r="J158" s="833"/>
      <c r="K158" s="833"/>
      <c r="L158" s="853">
        <v>1</v>
      </c>
      <c r="M158" s="853">
        <v>37</v>
      </c>
      <c r="N158" s="833">
        <v>1</v>
      </c>
      <c r="O158" s="833">
        <v>37</v>
      </c>
      <c r="P158" s="853"/>
      <c r="Q158" s="853"/>
      <c r="R158" s="838"/>
      <c r="S158" s="854"/>
    </row>
    <row r="159" spans="1:19" ht="14.45" customHeight="1" x14ac:dyDescent="0.2">
      <c r="A159" s="832" t="s">
        <v>5045</v>
      </c>
      <c r="B159" s="833" t="s">
        <v>5106</v>
      </c>
      <c r="C159" s="833" t="s">
        <v>605</v>
      </c>
      <c r="D159" s="833" t="s">
        <v>2220</v>
      </c>
      <c r="E159" s="833" t="s">
        <v>5050</v>
      </c>
      <c r="F159" s="833" t="s">
        <v>5111</v>
      </c>
      <c r="G159" s="833" t="s">
        <v>5112</v>
      </c>
      <c r="H159" s="853">
        <v>1</v>
      </c>
      <c r="I159" s="853">
        <v>126</v>
      </c>
      <c r="J159" s="833">
        <v>0.16535433070866143</v>
      </c>
      <c r="K159" s="833">
        <v>126</v>
      </c>
      <c r="L159" s="853">
        <v>6</v>
      </c>
      <c r="M159" s="853">
        <v>762</v>
      </c>
      <c r="N159" s="833">
        <v>1</v>
      </c>
      <c r="O159" s="833">
        <v>127</v>
      </c>
      <c r="P159" s="853"/>
      <c r="Q159" s="853"/>
      <c r="R159" s="838"/>
      <c r="S159" s="854"/>
    </row>
    <row r="160" spans="1:19" ht="14.45" customHeight="1" x14ac:dyDescent="0.2">
      <c r="A160" s="832" t="s">
        <v>5045</v>
      </c>
      <c r="B160" s="833" t="s">
        <v>5106</v>
      </c>
      <c r="C160" s="833" t="s">
        <v>605</v>
      </c>
      <c r="D160" s="833" t="s">
        <v>2220</v>
      </c>
      <c r="E160" s="833" t="s">
        <v>5050</v>
      </c>
      <c r="F160" s="833" t="s">
        <v>5073</v>
      </c>
      <c r="G160" s="833" t="s">
        <v>5074</v>
      </c>
      <c r="H160" s="853">
        <v>1</v>
      </c>
      <c r="I160" s="853">
        <v>33.33</v>
      </c>
      <c r="J160" s="833">
        <v>0.12499062476561912</v>
      </c>
      <c r="K160" s="833">
        <v>33.33</v>
      </c>
      <c r="L160" s="853">
        <v>8</v>
      </c>
      <c r="M160" s="853">
        <v>266.66000000000003</v>
      </c>
      <c r="N160" s="833">
        <v>1</v>
      </c>
      <c r="O160" s="833">
        <v>33.332500000000003</v>
      </c>
      <c r="P160" s="853"/>
      <c r="Q160" s="853"/>
      <c r="R160" s="838"/>
      <c r="S160" s="854"/>
    </row>
    <row r="161" spans="1:19" ht="14.45" customHeight="1" x14ac:dyDescent="0.2">
      <c r="A161" s="832" t="s">
        <v>5045</v>
      </c>
      <c r="B161" s="833" t="s">
        <v>5106</v>
      </c>
      <c r="C161" s="833" t="s">
        <v>605</v>
      </c>
      <c r="D161" s="833" t="s">
        <v>2220</v>
      </c>
      <c r="E161" s="833" t="s">
        <v>5050</v>
      </c>
      <c r="F161" s="833" t="s">
        <v>5117</v>
      </c>
      <c r="G161" s="833" t="s">
        <v>5118</v>
      </c>
      <c r="H161" s="853"/>
      <c r="I161" s="853"/>
      <c r="J161" s="833"/>
      <c r="K161" s="833"/>
      <c r="L161" s="853">
        <v>1</v>
      </c>
      <c r="M161" s="853">
        <v>375</v>
      </c>
      <c r="N161" s="833">
        <v>1</v>
      </c>
      <c r="O161" s="833">
        <v>375</v>
      </c>
      <c r="P161" s="853"/>
      <c r="Q161" s="853"/>
      <c r="R161" s="838"/>
      <c r="S161" s="854"/>
    </row>
    <row r="162" spans="1:19" ht="14.45" customHeight="1" x14ac:dyDescent="0.2">
      <c r="A162" s="832" t="s">
        <v>5045</v>
      </c>
      <c r="B162" s="833" t="s">
        <v>5106</v>
      </c>
      <c r="C162" s="833" t="s">
        <v>605</v>
      </c>
      <c r="D162" s="833" t="s">
        <v>2220</v>
      </c>
      <c r="E162" s="833" t="s">
        <v>5050</v>
      </c>
      <c r="F162" s="833" t="s">
        <v>5119</v>
      </c>
      <c r="G162" s="833" t="s">
        <v>5120</v>
      </c>
      <c r="H162" s="853"/>
      <c r="I162" s="853"/>
      <c r="J162" s="833"/>
      <c r="K162" s="833"/>
      <c r="L162" s="853">
        <v>4</v>
      </c>
      <c r="M162" s="853">
        <v>1496</v>
      </c>
      <c r="N162" s="833">
        <v>1</v>
      </c>
      <c r="O162" s="833">
        <v>374</v>
      </c>
      <c r="P162" s="853"/>
      <c r="Q162" s="853"/>
      <c r="R162" s="838"/>
      <c r="S162" s="854"/>
    </row>
    <row r="163" spans="1:19" ht="14.45" customHeight="1" x14ac:dyDescent="0.2">
      <c r="A163" s="832" t="s">
        <v>5045</v>
      </c>
      <c r="B163" s="833" t="s">
        <v>5106</v>
      </c>
      <c r="C163" s="833" t="s">
        <v>605</v>
      </c>
      <c r="D163" s="833" t="s">
        <v>2220</v>
      </c>
      <c r="E163" s="833" t="s">
        <v>5050</v>
      </c>
      <c r="F163" s="833" t="s">
        <v>5121</v>
      </c>
      <c r="G163" s="833" t="s">
        <v>5122</v>
      </c>
      <c r="H163" s="853"/>
      <c r="I163" s="853"/>
      <c r="J163" s="833"/>
      <c r="K163" s="833"/>
      <c r="L163" s="853">
        <v>1</v>
      </c>
      <c r="M163" s="853">
        <v>252</v>
      </c>
      <c r="N163" s="833">
        <v>1</v>
      </c>
      <c r="O163" s="833">
        <v>252</v>
      </c>
      <c r="P163" s="853"/>
      <c r="Q163" s="853"/>
      <c r="R163" s="838"/>
      <c r="S163" s="854"/>
    </row>
    <row r="164" spans="1:19" ht="14.45" customHeight="1" x14ac:dyDescent="0.2">
      <c r="A164" s="832" t="s">
        <v>5045</v>
      </c>
      <c r="B164" s="833" t="s">
        <v>5106</v>
      </c>
      <c r="C164" s="833" t="s">
        <v>605</v>
      </c>
      <c r="D164" s="833" t="s">
        <v>2221</v>
      </c>
      <c r="E164" s="833" t="s">
        <v>5050</v>
      </c>
      <c r="F164" s="833" t="s">
        <v>5107</v>
      </c>
      <c r="G164" s="833" t="s">
        <v>5108</v>
      </c>
      <c r="H164" s="853">
        <v>1</v>
      </c>
      <c r="I164" s="853">
        <v>83</v>
      </c>
      <c r="J164" s="833">
        <v>0.5</v>
      </c>
      <c r="K164" s="833">
        <v>83</v>
      </c>
      <c r="L164" s="853">
        <v>2</v>
      </c>
      <c r="M164" s="853">
        <v>166</v>
      </c>
      <c r="N164" s="833">
        <v>1</v>
      </c>
      <c r="O164" s="833">
        <v>83</v>
      </c>
      <c r="P164" s="853"/>
      <c r="Q164" s="853"/>
      <c r="R164" s="838"/>
      <c r="S164" s="854"/>
    </row>
    <row r="165" spans="1:19" ht="14.45" customHeight="1" x14ac:dyDescent="0.2">
      <c r="A165" s="832" t="s">
        <v>5045</v>
      </c>
      <c r="B165" s="833" t="s">
        <v>5106</v>
      </c>
      <c r="C165" s="833" t="s">
        <v>605</v>
      </c>
      <c r="D165" s="833" t="s">
        <v>2221</v>
      </c>
      <c r="E165" s="833" t="s">
        <v>5050</v>
      </c>
      <c r="F165" s="833" t="s">
        <v>5111</v>
      </c>
      <c r="G165" s="833" t="s">
        <v>5112</v>
      </c>
      <c r="H165" s="853">
        <v>3</v>
      </c>
      <c r="I165" s="853">
        <v>378</v>
      </c>
      <c r="J165" s="833">
        <v>0.37204724409448819</v>
      </c>
      <c r="K165" s="833">
        <v>126</v>
      </c>
      <c r="L165" s="853">
        <v>8</v>
      </c>
      <c r="M165" s="853">
        <v>1016</v>
      </c>
      <c r="N165" s="833">
        <v>1</v>
      </c>
      <c r="O165" s="833">
        <v>127</v>
      </c>
      <c r="P165" s="853">
        <v>2</v>
      </c>
      <c r="Q165" s="853">
        <v>252</v>
      </c>
      <c r="R165" s="838">
        <v>0.24803149606299213</v>
      </c>
      <c r="S165" s="854">
        <v>126</v>
      </c>
    </row>
    <row r="166" spans="1:19" ht="14.45" customHeight="1" x14ac:dyDescent="0.2">
      <c r="A166" s="832" t="s">
        <v>5045</v>
      </c>
      <c r="B166" s="833" t="s">
        <v>5106</v>
      </c>
      <c r="C166" s="833" t="s">
        <v>605</v>
      </c>
      <c r="D166" s="833" t="s">
        <v>2221</v>
      </c>
      <c r="E166" s="833" t="s">
        <v>5050</v>
      </c>
      <c r="F166" s="833" t="s">
        <v>5073</v>
      </c>
      <c r="G166" s="833" t="s">
        <v>5074</v>
      </c>
      <c r="H166" s="853">
        <v>3</v>
      </c>
      <c r="I166" s="853">
        <v>100</v>
      </c>
      <c r="J166" s="833">
        <v>0.37499531255859309</v>
      </c>
      <c r="K166" s="833">
        <v>33.333333333333336</v>
      </c>
      <c r="L166" s="853">
        <v>8</v>
      </c>
      <c r="M166" s="853">
        <v>266.66999999999996</v>
      </c>
      <c r="N166" s="833">
        <v>1</v>
      </c>
      <c r="O166" s="833">
        <v>33.333749999999995</v>
      </c>
      <c r="P166" s="853">
        <v>1</v>
      </c>
      <c r="Q166" s="853">
        <v>33.33</v>
      </c>
      <c r="R166" s="838">
        <v>0.12498593767577906</v>
      </c>
      <c r="S166" s="854">
        <v>33.33</v>
      </c>
    </row>
    <row r="167" spans="1:19" ht="14.45" customHeight="1" x14ac:dyDescent="0.2">
      <c r="A167" s="832" t="s">
        <v>5045</v>
      </c>
      <c r="B167" s="833" t="s">
        <v>5106</v>
      </c>
      <c r="C167" s="833" t="s">
        <v>605</v>
      </c>
      <c r="D167" s="833" t="s">
        <v>2222</v>
      </c>
      <c r="E167" s="833" t="s">
        <v>5050</v>
      </c>
      <c r="F167" s="833" t="s">
        <v>5051</v>
      </c>
      <c r="G167" s="833" t="s">
        <v>5052</v>
      </c>
      <c r="H167" s="853">
        <v>2</v>
      </c>
      <c r="I167" s="853">
        <v>74</v>
      </c>
      <c r="J167" s="833"/>
      <c r="K167" s="833">
        <v>37</v>
      </c>
      <c r="L167" s="853"/>
      <c r="M167" s="853"/>
      <c r="N167" s="833"/>
      <c r="O167" s="833"/>
      <c r="P167" s="853"/>
      <c r="Q167" s="853"/>
      <c r="R167" s="838"/>
      <c r="S167" s="854"/>
    </row>
    <row r="168" spans="1:19" ht="14.45" customHeight="1" x14ac:dyDescent="0.2">
      <c r="A168" s="832" t="s">
        <v>5045</v>
      </c>
      <c r="B168" s="833" t="s">
        <v>5106</v>
      </c>
      <c r="C168" s="833" t="s">
        <v>605</v>
      </c>
      <c r="D168" s="833" t="s">
        <v>2222</v>
      </c>
      <c r="E168" s="833" t="s">
        <v>5050</v>
      </c>
      <c r="F168" s="833" t="s">
        <v>5057</v>
      </c>
      <c r="G168" s="833" t="s">
        <v>5058</v>
      </c>
      <c r="H168" s="853">
        <v>1</v>
      </c>
      <c r="I168" s="853">
        <v>141</v>
      </c>
      <c r="J168" s="833">
        <v>0.33333333333333331</v>
      </c>
      <c r="K168" s="833">
        <v>141</v>
      </c>
      <c r="L168" s="853">
        <v>3</v>
      </c>
      <c r="M168" s="853">
        <v>423</v>
      </c>
      <c r="N168" s="833">
        <v>1</v>
      </c>
      <c r="O168" s="833">
        <v>141</v>
      </c>
      <c r="P168" s="853"/>
      <c r="Q168" s="853"/>
      <c r="R168" s="838"/>
      <c r="S168" s="854"/>
    </row>
    <row r="169" spans="1:19" ht="14.45" customHeight="1" x14ac:dyDescent="0.2">
      <c r="A169" s="832" t="s">
        <v>5045</v>
      </c>
      <c r="B169" s="833" t="s">
        <v>5106</v>
      </c>
      <c r="C169" s="833" t="s">
        <v>605</v>
      </c>
      <c r="D169" s="833" t="s">
        <v>2222</v>
      </c>
      <c r="E169" s="833" t="s">
        <v>5050</v>
      </c>
      <c r="F169" s="833" t="s">
        <v>5113</v>
      </c>
      <c r="G169" s="833" t="s">
        <v>5114</v>
      </c>
      <c r="H169" s="853"/>
      <c r="I169" s="853"/>
      <c r="J169" s="833"/>
      <c r="K169" s="833"/>
      <c r="L169" s="853">
        <v>1</v>
      </c>
      <c r="M169" s="853">
        <v>428</v>
      </c>
      <c r="N169" s="833">
        <v>1</v>
      </c>
      <c r="O169" s="833">
        <v>428</v>
      </c>
      <c r="P169" s="853"/>
      <c r="Q169" s="853"/>
      <c r="R169" s="838"/>
      <c r="S169" s="854"/>
    </row>
    <row r="170" spans="1:19" ht="14.45" customHeight="1" x14ac:dyDescent="0.2">
      <c r="A170" s="832" t="s">
        <v>5045</v>
      </c>
      <c r="B170" s="833" t="s">
        <v>5106</v>
      </c>
      <c r="C170" s="833" t="s">
        <v>605</v>
      </c>
      <c r="D170" s="833" t="s">
        <v>2222</v>
      </c>
      <c r="E170" s="833" t="s">
        <v>5050</v>
      </c>
      <c r="F170" s="833" t="s">
        <v>5071</v>
      </c>
      <c r="G170" s="833" t="s">
        <v>5072</v>
      </c>
      <c r="H170" s="853"/>
      <c r="I170" s="853"/>
      <c r="J170" s="833"/>
      <c r="K170" s="833"/>
      <c r="L170" s="853">
        <v>1</v>
      </c>
      <c r="M170" s="853">
        <v>874</v>
      </c>
      <c r="N170" s="833">
        <v>1</v>
      </c>
      <c r="O170" s="833">
        <v>874</v>
      </c>
      <c r="P170" s="853"/>
      <c r="Q170" s="853"/>
      <c r="R170" s="838"/>
      <c r="S170" s="854"/>
    </row>
    <row r="171" spans="1:19" ht="14.45" customHeight="1" x14ac:dyDescent="0.2">
      <c r="A171" s="832" t="s">
        <v>5045</v>
      </c>
      <c r="B171" s="833" t="s">
        <v>5106</v>
      </c>
      <c r="C171" s="833" t="s">
        <v>605</v>
      </c>
      <c r="D171" s="833" t="s">
        <v>2222</v>
      </c>
      <c r="E171" s="833" t="s">
        <v>5050</v>
      </c>
      <c r="F171" s="833" t="s">
        <v>5073</v>
      </c>
      <c r="G171" s="833" t="s">
        <v>5074</v>
      </c>
      <c r="H171" s="853">
        <v>1</v>
      </c>
      <c r="I171" s="853">
        <v>33.33</v>
      </c>
      <c r="J171" s="833"/>
      <c r="K171" s="833">
        <v>33.33</v>
      </c>
      <c r="L171" s="853">
        <v>0</v>
      </c>
      <c r="M171" s="853">
        <v>0</v>
      </c>
      <c r="N171" s="833"/>
      <c r="O171" s="833"/>
      <c r="P171" s="853"/>
      <c r="Q171" s="853"/>
      <c r="R171" s="838"/>
      <c r="S171" s="854"/>
    </row>
    <row r="172" spans="1:19" ht="14.45" customHeight="1" x14ac:dyDescent="0.2">
      <c r="A172" s="832" t="s">
        <v>5045</v>
      </c>
      <c r="B172" s="833" t="s">
        <v>5106</v>
      </c>
      <c r="C172" s="833" t="s">
        <v>605</v>
      </c>
      <c r="D172" s="833" t="s">
        <v>2222</v>
      </c>
      <c r="E172" s="833" t="s">
        <v>5050</v>
      </c>
      <c r="F172" s="833" t="s">
        <v>5077</v>
      </c>
      <c r="G172" s="833" t="s">
        <v>5078</v>
      </c>
      <c r="H172" s="853"/>
      <c r="I172" s="853"/>
      <c r="J172" s="833"/>
      <c r="K172" s="833"/>
      <c r="L172" s="853">
        <v>1</v>
      </c>
      <c r="M172" s="853">
        <v>86</v>
      </c>
      <c r="N172" s="833">
        <v>1</v>
      </c>
      <c r="O172" s="833">
        <v>86</v>
      </c>
      <c r="P172" s="853"/>
      <c r="Q172" s="853"/>
      <c r="R172" s="838"/>
      <c r="S172" s="854"/>
    </row>
    <row r="173" spans="1:19" ht="14.45" customHeight="1" x14ac:dyDescent="0.2">
      <c r="A173" s="832" t="s">
        <v>5045</v>
      </c>
      <c r="B173" s="833" t="s">
        <v>5106</v>
      </c>
      <c r="C173" s="833" t="s">
        <v>605</v>
      </c>
      <c r="D173" s="833" t="s">
        <v>5043</v>
      </c>
      <c r="E173" s="833" t="s">
        <v>5050</v>
      </c>
      <c r="F173" s="833" t="s">
        <v>5113</v>
      </c>
      <c r="G173" s="833" t="s">
        <v>5114</v>
      </c>
      <c r="H173" s="853">
        <v>1</v>
      </c>
      <c r="I173" s="853">
        <v>428</v>
      </c>
      <c r="J173" s="833"/>
      <c r="K173" s="833">
        <v>428</v>
      </c>
      <c r="L173" s="853"/>
      <c r="M173" s="853"/>
      <c r="N173" s="833"/>
      <c r="O173" s="833"/>
      <c r="P173" s="853"/>
      <c r="Q173" s="853"/>
      <c r="R173" s="838"/>
      <c r="S173" s="854"/>
    </row>
    <row r="174" spans="1:19" ht="14.45" customHeight="1" x14ac:dyDescent="0.2">
      <c r="A174" s="832" t="s">
        <v>5045</v>
      </c>
      <c r="B174" s="833" t="s">
        <v>5106</v>
      </c>
      <c r="C174" s="833" t="s">
        <v>605</v>
      </c>
      <c r="D174" s="833" t="s">
        <v>2207</v>
      </c>
      <c r="E174" s="833" t="s">
        <v>5050</v>
      </c>
      <c r="F174" s="833" t="s">
        <v>5107</v>
      </c>
      <c r="G174" s="833" t="s">
        <v>5108</v>
      </c>
      <c r="H174" s="853"/>
      <c r="I174" s="853"/>
      <c r="J174" s="833"/>
      <c r="K174" s="833"/>
      <c r="L174" s="853">
        <v>1</v>
      </c>
      <c r="M174" s="853">
        <v>83</v>
      </c>
      <c r="N174" s="833">
        <v>1</v>
      </c>
      <c r="O174" s="833">
        <v>83</v>
      </c>
      <c r="P174" s="853">
        <v>1</v>
      </c>
      <c r="Q174" s="853">
        <v>84</v>
      </c>
      <c r="R174" s="838">
        <v>1.0120481927710843</v>
      </c>
      <c r="S174" s="854">
        <v>84</v>
      </c>
    </row>
    <row r="175" spans="1:19" ht="14.45" customHeight="1" x14ac:dyDescent="0.2">
      <c r="A175" s="832" t="s">
        <v>5045</v>
      </c>
      <c r="B175" s="833" t="s">
        <v>5106</v>
      </c>
      <c r="C175" s="833" t="s">
        <v>605</v>
      </c>
      <c r="D175" s="833" t="s">
        <v>2207</v>
      </c>
      <c r="E175" s="833" t="s">
        <v>5050</v>
      </c>
      <c r="F175" s="833" t="s">
        <v>5111</v>
      </c>
      <c r="G175" s="833" t="s">
        <v>5112</v>
      </c>
      <c r="H175" s="853"/>
      <c r="I175" s="853"/>
      <c r="J175" s="833"/>
      <c r="K175" s="833"/>
      <c r="L175" s="853">
        <v>3</v>
      </c>
      <c r="M175" s="853">
        <v>381</v>
      </c>
      <c r="N175" s="833">
        <v>1</v>
      </c>
      <c r="O175" s="833">
        <v>127</v>
      </c>
      <c r="P175" s="853">
        <v>3</v>
      </c>
      <c r="Q175" s="853">
        <v>378</v>
      </c>
      <c r="R175" s="838">
        <v>0.99212598425196852</v>
      </c>
      <c r="S175" s="854">
        <v>126</v>
      </c>
    </row>
    <row r="176" spans="1:19" ht="14.45" customHeight="1" x14ac:dyDescent="0.2">
      <c r="A176" s="832" t="s">
        <v>5045</v>
      </c>
      <c r="B176" s="833" t="s">
        <v>5106</v>
      </c>
      <c r="C176" s="833" t="s">
        <v>605</v>
      </c>
      <c r="D176" s="833" t="s">
        <v>2207</v>
      </c>
      <c r="E176" s="833" t="s">
        <v>5050</v>
      </c>
      <c r="F176" s="833" t="s">
        <v>5073</v>
      </c>
      <c r="G176" s="833" t="s">
        <v>5074</v>
      </c>
      <c r="H176" s="853"/>
      <c r="I176" s="853"/>
      <c r="J176" s="833"/>
      <c r="K176" s="833"/>
      <c r="L176" s="853">
        <v>3</v>
      </c>
      <c r="M176" s="853">
        <v>99.99</v>
      </c>
      <c r="N176" s="833">
        <v>1</v>
      </c>
      <c r="O176" s="833">
        <v>33.33</v>
      </c>
      <c r="P176" s="853">
        <v>2</v>
      </c>
      <c r="Q176" s="853">
        <v>66.66</v>
      </c>
      <c r="R176" s="838">
        <v>0.66666666666666663</v>
      </c>
      <c r="S176" s="854">
        <v>33.33</v>
      </c>
    </row>
    <row r="177" spans="1:19" ht="14.45" customHeight="1" x14ac:dyDescent="0.2">
      <c r="A177" s="832" t="s">
        <v>5045</v>
      </c>
      <c r="B177" s="833" t="s">
        <v>5106</v>
      </c>
      <c r="C177" s="833" t="s">
        <v>605</v>
      </c>
      <c r="D177" s="833" t="s">
        <v>2207</v>
      </c>
      <c r="E177" s="833" t="s">
        <v>5050</v>
      </c>
      <c r="F177" s="833" t="s">
        <v>5077</v>
      </c>
      <c r="G177" s="833" t="s">
        <v>5078</v>
      </c>
      <c r="H177" s="853"/>
      <c r="I177" s="853"/>
      <c r="J177" s="833"/>
      <c r="K177" s="833"/>
      <c r="L177" s="853">
        <v>1</v>
      </c>
      <c r="M177" s="853">
        <v>86</v>
      </c>
      <c r="N177" s="833">
        <v>1</v>
      </c>
      <c r="O177" s="833">
        <v>86</v>
      </c>
      <c r="P177" s="853"/>
      <c r="Q177" s="853"/>
      <c r="R177" s="838"/>
      <c r="S177" s="854"/>
    </row>
    <row r="178" spans="1:19" ht="14.45" customHeight="1" x14ac:dyDescent="0.2">
      <c r="A178" s="832" t="s">
        <v>5045</v>
      </c>
      <c r="B178" s="833" t="s">
        <v>5106</v>
      </c>
      <c r="C178" s="833" t="s">
        <v>605</v>
      </c>
      <c r="D178" s="833" t="s">
        <v>2207</v>
      </c>
      <c r="E178" s="833" t="s">
        <v>5050</v>
      </c>
      <c r="F178" s="833" t="s">
        <v>5079</v>
      </c>
      <c r="G178" s="833" t="s">
        <v>5080</v>
      </c>
      <c r="H178" s="853"/>
      <c r="I178" s="853"/>
      <c r="J178" s="833"/>
      <c r="K178" s="833"/>
      <c r="L178" s="853">
        <v>1</v>
      </c>
      <c r="M178" s="853">
        <v>32</v>
      </c>
      <c r="N178" s="833">
        <v>1</v>
      </c>
      <c r="O178" s="833">
        <v>32</v>
      </c>
      <c r="P178" s="853"/>
      <c r="Q178" s="853"/>
      <c r="R178" s="838"/>
      <c r="S178" s="854"/>
    </row>
    <row r="179" spans="1:19" ht="14.45" customHeight="1" x14ac:dyDescent="0.2">
      <c r="A179" s="832" t="s">
        <v>5045</v>
      </c>
      <c r="B179" s="833" t="s">
        <v>5106</v>
      </c>
      <c r="C179" s="833" t="s">
        <v>605</v>
      </c>
      <c r="D179" s="833" t="s">
        <v>2207</v>
      </c>
      <c r="E179" s="833" t="s">
        <v>5050</v>
      </c>
      <c r="F179" s="833" t="s">
        <v>5121</v>
      </c>
      <c r="G179" s="833" t="s">
        <v>5122</v>
      </c>
      <c r="H179" s="853"/>
      <c r="I179" s="853"/>
      <c r="J179" s="833"/>
      <c r="K179" s="833"/>
      <c r="L179" s="853"/>
      <c r="M179" s="853"/>
      <c r="N179" s="833"/>
      <c r="O179" s="833"/>
      <c r="P179" s="853">
        <v>0</v>
      </c>
      <c r="Q179" s="853">
        <v>0</v>
      </c>
      <c r="R179" s="838"/>
      <c r="S179" s="854"/>
    </row>
    <row r="180" spans="1:19" ht="14.45" customHeight="1" x14ac:dyDescent="0.2">
      <c r="A180" s="832" t="s">
        <v>5045</v>
      </c>
      <c r="B180" s="833" t="s">
        <v>5106</v>
      </c>
      <c r="C180" s="833" t="s">
        <v>605</v>
      </c>
      <c r="D180" s="833" t="s">
        <v>2208</v>
      </c>
      <c r="E180" s="833" t="s">
        <v>5050</v>
      </c>
      <c r="F180" s="833" t="s">
        <v>5057</v>
      </c>
      <c r="G180" s="833" t="s">
        <v>5058</v>
      </c>
      <c r="H180" s="853"/>
      <c r="I180" s="853"/>
      <c r="J180" s="833"/>
      <c r="K180" s="833"/>
      <c r="L180" s="853"/>
      <c r="M180" s="853"/>
      <c r="N180" s="833"/>
      <c r="O180" s="833"/>
      <c r="P180" s="853">
        <v>5</v>
      </c>
      <c r="Q180" s="853">
        <v>710</v>
      </c>
      <c r="R180" s="838"/>
      <c r="S180" s="854">
        <v>142</v>
      </c>
    </row>
    <row r="181" spans="1:19" ht="14.45" customHeight="1" x14ac:dyDescent="0.2">
      <c r="A181" s="832" t="s">
        <v>5045</v>
      </c>
      <c r="B181" s="833" t="s">
        <v>5106</v>
      </c>
      <c r="C181" s="833" t="s">
        <v>605</v>
      </c>
      <c r="D181" s="833" t="s">
        <v>2208</v>
      </c>
      <c r="E181" s="833" t="s">
        <v>5050</v>
      </c>
      <c r="F181" s="833" t="s">
        <v>5111</v>
      </c>
      <c r="G181" s="833" t="s">
        <v>5112</v>
      </c>
      <c r="H181" s="853"/>
      <c r="I181" s="853"/>
      <c r="J181" s="833"/>
      <c r="K181" s="833"/>
      <c r="L181" s="853"/>
      <c r="M181" s="853"/>
      <c r="N181" s="833"/>
      <c r="O181" s="833"/>
      <c r="P181" s="853">
        <v>1</v>
      </c>
      <c r="Q181" s="853">
        <v>126</v>
      </c>
      <c r="R181" s="838"/>
      <c r="S181" s="854">
        <v>126</v>
      </c>
    </row>
    <row r="182" spans="1:19" ht="14.45" customHeight="1" x14ac:dyDescent="0.2">
      <c r="A182" s="832" t="s">
        <v>5045</v>
      </c>
      <c r="B182" s="833" t="s">
        <v>5106</v>
      </c>
      <c r="C182" s="833" t="s">
        <v>605</v>
      </c>
      <c r="D182" s="833" t="s">
        <v>2208</v>
      </c>
      <c r="E182" s="833" t="s">
        <v>5050</v>
      </c>
      <c r="F182" s="833" t="s">
        <v>5073</v>
      </c>
      <c r="G182" s="833" t="s">
        <v>5074</v>
      </c>
      <c r="H182" s="853"/>
      <c r="I182" s="853"/>
      <c r="J182" s="833"/>
      <c r="K182" s="833"/>
      <c r="L182" s="853"/>
      <c r="M182" s="853"/>
      <c r="N182" s="833"/>
      <c r="O182" s="833"/>
      <c r="P182" s="853">
        <v>1</v>
      </c>
      <c r="Q182" s="853">
        <v>33.33</v>
      </c>
      <c r="R182" s="838"/>
      <c r="S182" s="854">
        <v>33.33</v>
      </c>
    </row>
    <row r="183" spans="1:19" ht="14.45" customHeight="1" x14ac:dyDescent="0.2">
      <c r="A183" s="832" t="s">
        <v>5045</v>
      </c>
      <c r="B183" s="833" t="s">
        <v>5106</v>
      </c>
      <c r="C183" s="833" t="s">
        <v>605</v>
      </c>
      <c r="D183" s="833" t="s">
        <v>2213</v>
      </c>
      <c r="E183" s="833" t="s">
        <v>5050</v>
      </c>
      <c r="F183" s="833" t="s">
        <v>5107</v>
      </c>
      <c r="G183" s="833" t="s">
        <v>5108</v>
      </c>
      <c r="H183" s="853"/>
      <c r="I183" s="853"/>
      <c r="J183" s="833"/>
      <c r="K183" s="833"/>
      <c r="L183" s="853"/>
      <c r="M183" s="853"/>
      <c r="N183" s="833"/>
      <c r="O183" s="833"/>
      <c r="P183" s="853">
        <v>1</v>
      </c>
      <c r="Q183" s="853">
        <v>84</v>
      </c>
      <c r="R183" s="838"/>
      <c r="S183" s="854">
        <v>84</v>
      </c>
    </row>
    <row r="184" spans="1:19" ht="14.45" customHeight="1" x14ac:dyDescent="0.2">
      <c r="A184" s="832" t="s">
        <v>5045</v>
      </c>
      <c r="B184" s="833" t="s">
        <v>5106</v>
      </c>
      <c r="C184" s="833" t="s">
        <v>605</v>
      </c>
      <c r="D184" s="833" t="s">
        <v>2213</v>
      </c>
      <c r="E184" s="833" t="s">
        <v>5050</v>
      </c>
      <c r="F184" s="833" t="s">
        <v>5111</v>
      </c>
      <c r="G184" s="833" t="s">
        <v>5112</v>
      </c>
      <c r="H184" s="853"/>
      <c r="I184" s="853"/>
      <c r="J184" s="833"/>
      <c r="K184" s="833"/>
      <c r="L184" s="853"/>
      <c r="M184" s="853"/>
      <c r="N184" s="833"/>
      <c r="O184" s="833"/>
      <c r="P184" s="853">
        <v>1</v>
      </c>
      <c r="Q184" s="853">
        <v>126</v>
      </c>
      <c r="R184" s="838"/>
      <c r="S184" s="854">
        <v>126</v>
      </c>
    </row>
    <row r="185" spans="1:19" ht="14.45" customHeight="1" x14ac:dyDescent="0.2">
      <c r="A185" s="832" t="s">
        <v>5045</v>
      </c>
      <c r="B185" s="833" t="s">
        <v>5123</v>
      </c>
      <c r="C185" s="833" t="s">
        <v>3362</v>
      </c>
      <c r="D185" s="833" t="s">
        <v>5034</v>
      </c>
      <c r="E185" s="833" t="s">
        <v>5097</v>
      </c>
      <c r="F185" s="833" t="s">
        <v>5126</v>
      </c>
      <c r="G185" s="833" t="s">
        <v>5099</v>
      </c>
      <c r="H185" s="853"/>
      <c r="I185" s="853"/>
      <c r="J185" s="833"/>
      <c r="K185" s="833"/>
      <c r="L185" s="853"/>
      <c r="M185" s="853"/>
      <c r="N185" s="833"/>
      <c r="O185" s="833"/>
      <c r="P185" s="853">
        <v>1</v>
      </c>
      <c r="Q185" s="853">
        <v>6677.48</v>
      </c>
      <c r="R185" s="838"/>
      <c r="S185" s="854">
        <v>6677.48</v>
      </c>
    </row>
    <row r="186" spans="1:19" ht="14.45" customHeight="1" x14ac:dyDescent="0.2">
      <c r="A186" s="832" t="s">
        <v>5045</v>
      </c>
      <c r="B186" s="833" t="s">
        <v>5123</v>
      </c>
      <c r="C186" s="833" t="s">
        <v>3362</v>
      </c>
      <c r="D186" s="833" t="s">
        <v>5034</v>
      </c>
      <c r="E186" s="833" t="s">
        <v>5097</v>
      </c>
      <c r="F186" s="833" t="s">
        <v>5098</v>
      </c>
      <c r="G186" s="833" t="s">
        <v>5099</v>
      </c>
      <c r="H186" s="853"/>
      <c r="I186" s="853"/>
      <c r="J186" s="833"/>
      <c r="K186" s="833"/>
      <c r="L186" s="853">
        <v>5</v>
      </c>
      <c r="M186" s="853">
        <v>27840</v>
      </c>
      <c r="N186" s="833">
        <v>1</v>
      </c>
      <c r="O186" s="833">
        <v>5568</v>
      </c>
      <c r="P186" s="853">
        <v>5</v>
      </c>
      <c r="Q186" s="853">
        <v>27840</v>
      </c>
      <c r="R186" s="838">
        <v>1</v>
      </c>
      <c r="S186" s="854">
        <v>5568</v>
      </c>
    </row>
    <row r="187" spans="1:19" ht="14.45" customHeight="1" x14ac:dyDescent="0.2">
      <c r="A187" s="832" t="s">
        <v>5045</v>
      </c>
      <c r="B187" s="833" t="s">
        <v>5123</v>
      </c>
      <c r="C187" s="833" t="s">
        <v>3362</v>
      </c>
      <c r="D187" s="833" t="s">
        <v>5034</v>
      </c>
      <c r="E187" s="833" t="s">
        <v>5097</v>
      </c>
      <c r="F187" s="833" t="s">
        <v>5127</v>
      </c>
      <c r="G187" s="833" t="s">
        <v>5101</v>
      </c>
      <c r="H187" s="853"/>
      <c r="I187" s="853"/>
      <c r="J187" s="833"/>
      <c r="K187" s="833"/>
      <c r="L187" s="853">
        <v>1</v>
      </c>
      <c r="M187" s="853">
        <v>4368.43</v>
      </c>
      <c r="N187" s="833">
        <v>1</v>
      </c>
      <c r="O187" s="833">
        <v>4368.43</v>
      </c>
      <c r="P187" s="853"/>
      <c r="Q187" s="853"/>
      <c r="R187" s="838"/>
      <c r="S187" s="854"/>
    </row>
    <row r="188" spans="1:19" ht="14.45" customHeight="1" x14ac:dyDescent="0.2">
      <c r="A188" s="832" t="s">
        <v>5045</v>
      </c>
      <c r="B188" s="833" t="s">
        <v>5123</v>
      </c>
      <c r="C188" s="833" t="s">
        <v>3362</v>
      </c>
      <c r="D188" s="833" t="s">
        <v>5034</v>
      </c>
      <c r="E188" s="833" t="s">
        <v>5097</v>
      </c>
      <c r="F188" s="833" t="s">
        <v>5100</v>
      </c>
      <c r="G188" s="833" t="s">
        <v>5101</v>
      </c>
      <c r="H188" s="853"/>
      <c r="I188" s="853"/>
      <c r="J188" s="833"/>
      <c r="K188" s="833"/>
      <c r="L188" s="853"/>
      <c r="M188" s="853"/>
      <c r="N188" s="833"/>
      <c r="O188" s="833"/>
      <c r="P188" s="853">
        <v>7</v>
      </c>
      <c r="Q188" s="853">
        <v>17447.150000000001</v>
      </c>
      <c r="R188" s="838"/>
      <c r="S188" s="854">
        <v>2492.4500000000003</v>
      </c>
    </row>
    <row r="189" spans="1:19" ht="14.45" customHeight="1" x14ac:dyDescent="0.2">
      <c r="A189" s="832" t="s">
        <v>5045</v>
      </c>
      <c r="B189" s="833" t="s">
        <v>5123</v>
      </c>
      <c r="C189" s="833" t="s">
        <v>3362</v>
      </c>
      <c r="D189" s="833" t="s">
        <v>5034</v>
      </c>
      <c r="E189" s="833" t="s">
        <v>5050</v>
      </c>
      <c r="F189" s="833" t="s">
        <v>5128</v>
      </c>
      <c r="G189" s="833" t="s">
        <v>5129</v>
      </c>
      <c r="H189" s="853"/>
      <c r="I189" s="853"/>
      <c r="J189" s="833"/>
      <c r="K189" s="833"/>
      <c r="L189" s="853">
        <v>8</v>
      </c>
      <c r="M189" s="853">
        <v>4640</v>
      </c>
      <c r="N189" s="833">
        <v>1</v>
      </c>
      <c r="O189" s="833">
        <v>580</v>
      </c>
      <c r="P189" s="853">
        <v>13</v>
      </c>
      <c r="Q189" s="853">
        <v>7605</v>
      </c>
      <c r="R189" s="838">
        <v>1.6390086206896552</v>
      </c>
      <c r="S189" s="854">
        <v>585</v>
      </c>
    </row>
    <row r="190" spans="1:19" ht="14.45" customHeight="1" x14ac:dyDescent="0.2">
      <c r="A190" s="832" t="s">
        <v>5045</v>
      </c>
      <c r="B190" s="833" t="s">
        <v>5123</v>
      </c>
      <c r="C190" s="833" t="s">
        <v>3362</v>
      </c>
      <c r="D190" s="833" t="s">
        <v>5039</v>
      </c>
      <c r="E190" s="833" t="s">
        <v>5050</v>
      </c>
      <c r="F190" s="833" t="s">
        <v>5128</v>
      </c>
      <c r="G190" s="833" t="s">
        <v>5129</v>
      </c>
      <c r="H190" s="853"/>
      <c r="I190" s="853"/>
      <c r="J190" s="833"/>
      <c r="K190" s="833"/>
      <c r="L190" s="853"/>
      <c r="M190" s="853"/>
      <c r="N190" s="833"/>
      <c r="O190" s="833"/>
      <c r="P190" s="853">
        <v>5</v>
      </c>
      <c r="Q190" s="853">
        <v>2925</v>
      </c>
      <c r="R190" s="838"/>
      <c r="S190" s="854">
        <v>585</v>
      </c>
    </row>
    <row r="191" spans="1:19" ht="14.45" customHeight="1" x14ac:dyDescent="0.2">
      <c r="A191" s="832" t="s">
        <v>5045</v>
      </c>
      <c r="B191" s="833" t="s">
        <v>5123</v>
      </c>
      <c r="C191" s="833" t="s">
        <v>3362</v>
      </c>
      <c r="D191" s="833" t="s">
        <v>2222</v>
      </c>
      <c r="E191" s="833" t="s">
        <v>5097</v>
      </c>
      <c r="F191" s="833" t="s">
        <v>5124</v>
      </c>
      <c r="G191" s="833" t="s">
        <v>5125</v>
      </c>
      <c r="H191" s="853"/>
      <c r="I191" s="853"/>
      <c r="J191" s="833"/>
      <c r="K191" s="833"/>
      <c r="L191" s="853"/>
      <c r="M191" s="853"/>
      <c r="N191" s="833"/>
      <c r="O191" s="833"/>
      <c r="P191" s="853">
        <v>1</v>
      </c>
      <c r="Q191" s="853">
        <v>4856.3599999999997</v>
      </c>
      <c r="R191" s="838"/>
      <c r="S191" s="854">
        <v>4856.3599999999997</v>
      </c>
    </row>
    <row r="192" spans="1:19" ht="14.45" customHeight="1" x14ac:dyDescent="0.2">
      <c r="A192" s="832" t="s">
        <v>5045</v>
      </c>
      <c r="B192" s="833" t="s">
        <v>5123</v>
      </c>
      <c r="C192" s="833" t="s">
        <v>3362</v>
      </c>
      <c r="D192" s="833" t="s">
        <v>2222</v>
      </c>
      <c r="E192" s="833" t="s">
        <v>5097</v>
      </c>
      <c r="F192" s="833" t="s">
        <v>5098</v>
      </c>
      <c r="G192" s="833" t="s">
        <v>5099</v>
      </c>
      <c r="H192" s="853"/>
      <c r="I192" s="853"/>
      <c r="J192" s="833"/>
      <c r="K192" s="833"/>
      <c r="L192" s="853"/>
      <c r="M192" s="853"/>
      <c r="N192" s="833"/>
      <c r="O192" s="833"/>
      <c r="P192" s="853">
        <v>3</v>
      </c>
      <c r="Q192" s="853">
        <v>16704</v>
      </c>
      <c r="R192" s="838"/>
      <c r="S192" s="854">
        <v>5568</v>
      </c>
    </row>
    <row r="193" spans="1:19" ht="14.45" customHeight="1" thickBot="1" x14ac:dyDescent="0.25">
      <c r="A193" s="840" t="s">
        <v>5045</v>
      </c>
      <c r="B193" s="841" t="s">
        <v>5123</v>
      </c>
      <c r="C193" s="841" t="s">
        <v>3362</v>
      </c>
      <c r="D193" s="841" t="s">
        <v>2222</v>
      </c>
      <c r="E193" s="841" t="s">
        <v>5050</v>
      </c>
      <c r="F193" s="841" t="s">
        <v>5128</v>
      </c>
      <c r="G193" s="841" t="s">
        <v>5129</v>
      </c>
      <c r="H193" s="856"/>
      <c r="I193" s="856"/>
      <c r="J193" s="841"/>
      <c r="K193" s="841"/>
      <c r="L193" s="856">
        <v>1</v>
      </c>
      <c r="M193" s="856">
        <v>580</v>
      </c>
      <c r="N193" s="841">
        <v>1</v>
      </c>
      <c r="O193" s="841">
        <v>580</v>
      </c>
      <c r="P193" s="856">
        <v>5</v>
      </c>
      <c r="Q193" s="856">
        <v>2925</v>
      </c>
      <c r="R193" s="846">
        <v>5.0431034482758621</v>
      </c>
      <c r="S193" s="857">
        <v>585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C5448DF-91B6-4972-B12F-08860E1CF3BA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371" t="s">
        <v>325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70809030.329999998</v>
      </c>
      <c r="C3" s="344">
        <f t="shared" ref="C3:R3" si="0">SUBTOTAL(9,C6:C1048576)</f>
        <v>9.6941241777146274</v>
      </c>
      <c r="D3" s="344">
        <f t="shared" si="0"/>
        <v>70233065</v>
      </c>
      <c r="E3" s="344">
        <f t="shared" si="0"/>
        <v>17</v>
      </c>
      <c r="F3" s="344">
        <f t="shared" si="0"/>
        <v>71447962</v>
      </c>
      <c r="G3" s="347">
        <f>IF(D3&lt;&gt;0,F3/D3,"")</f>
        <v>1.017298077479603</v>
      </c>
      <c r="H3" s="343">
        <f t="shared" si="0"/>
        <v>32677866.599999987</v>
      </c>
      <c r="I3" s="344">
        <f t="shared" si="0"/>
        <v>1.0784213202992528</v>
      </c>
      <c r="J3" s="344">
        <f t="shared" si="0"/>
        <v>30780422.690000009</v>
      </c>
      <c r="K3" s="344">
        <f t="shared" si="0"/>
        <v>13</v>
      </c>
      <c r="L3" s="344">
        <f t="shared" si="0"/>
        <v>30822170.759999923</v>
      </c>
      <c r="M3" s="345">
        <f>IF(J3&lt;&gt;0,L3/J3,"")</f>
        <v>1.0013563189310417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58"/>
      <c r="B5" s="859">
        <v>2015</v>
      </c>
      <c r="C5" s="860"/>
      <c r="D5" s="860">
        <v>2018</v>
      </c>
      <c r="E5" s="860"/>
      <c r="F5" s="860">
        <v>2019</v>
      </c>
      <c r="G5" s="900" t="s">
        <v>2</v>
      </c>
      <c r="H5" s="859">
        <v>2015</v>
      </c>
      <c r="I5" s="860"/>
      <c r="J5" s="860">
        <v>2018</v>
      </c>
      <c r="K5" s="860"/>
      <c r="L5" s="860">
        <v>2019</v>
      </c>
      <c r="M5" s="900" t="s">
        <v>2</v>
      </c>
      <c r="N5" s="859">
        <v>2015</v>
      </c>
      <c r="O5" s="860"/>
      <c r="P5" s="860">
        <v>2018</v>
      </c>
      <c r="Q5" s="860"/>
      <c r="R5" s="860">
        <v>2019</v>
      </c>
      <c r="S5" s="900" t="s">
        <v>2</v>
      </c>
    </row>
    <row r="6" spans="1:19" ht="14.45" customHeight="1" x14ac:dyDescent="0.2">
      <c r="A6" s="886" t="s">
        <v>5132</v>
      </c>
      <c r="B6" s="880">
        <v>36893</v>
      </c>
      <c r="C6" s="826">
        <v>1.0382742802465315</v>
      </c>
      <c r="D6" s="880">
        <v>35533</v>
      </c>
      <c r="E6" s="826">
        <v>1</v>
      </c>
      <c r="F6" s="880">
        <v>19514</v>
      </c>
      <c r="G6" s="831">
        <v>0.54917963583148055</v>
      </c>
      <c r="H6" s="880"/>
      <c r="I6" s="826"/>
      <c r="J6" s="880">
        <v>30561.96</v>
      </c>
      <c r="K6" s="826">
        <v>1</v>
      </c>
      <c r="L6" s="880">
        <v>17813.48</v>
      </c>
      <c r="M6" s="831">
        <v>0.58286444979314156</v>
      </c>
      <c r="N6" s="880"/>
      <c r="O6" s="826"/>
      <c r="P6" s="880"/>
      <c r="Q6" s="826"/>
      <c r="R6" s="880"/>
      <c r="S6" s="231"/>
    </row>
    <row r="7" spans="1:19" ht="14.45" customHeight="1" x14ac:dyDescent="0.2">
      <c r="A7" s="887" t="s">
        <v>5133</v>
      </c>
      <c r="B7" s="882">
        <v>2018</v>
      </c>
      <c r="C7" s="833">
        <v>0.22102957283680175</v>
      </c>
      <c r="D7" s="882">
        <v>9130</v>
      </c>
      <c r="E7" s="833">
        <v>1</v>
      </c>
      <c r="F7" s="882">
        <v>21627</v>
      </c>
      <c r="G7" s="838">
        <v>2.3687842278203726</v>
      </c>
      <c r="H7" s="882"/>
      <c r="I7" s="833"/>
      <c r="J7" s="882">
        <v>37849.58</v>
      </c>
      <c r="K7" s="833">
        <v>1</v>
      </c>
      <c r="L7" s="882">
        <v>48518.270000000004</v>
      </c>
      <c r="M7" s="838">
        <v>1.281870763163026</v>
      </c>
      <c r="N7" s="882"/>
      <c r="O7" s="833"/>
      <c r="P7" s="882"/>
      <c r="Q7" s="833"/>
      <c r="R7" s="882"/>
      <c r="S7" s="839"/>
    </row>
    <row r="8" spans="1:19" ht="14.45" customHeight="1" x14ac:dyDescent="0.2">
      <c r="A8" s="887" t="s">
        <v>5134</v>
      </c>
      <c r="B8" s="882">
        <v>7699.33</v>
      </c>
      <c r="C8" s="833">
        <v>1.5325099522292993</v>
      </c>
      <c r="D8" s="882">
        <v>5024</v>
      </c>
      <c r="E8" s="833">
        <v>1</v>
      </c>
      <c r="F8" s="882">
        <v>10736</v>
      </c>
      <c r="G8" s="838">
        <v>2.1369426751592355</v>
      </c>
      <c r="H8" s="882"/>
      <c r="I8" s="833"/>
      <c r="J8" s="882">
        <v>17723.39</v>
      </c>
      <c r="K8" s="833">
        <v>1</v>
      </c>
      <c r="L8" s="882">
        <v>5568</v>
      </c>
      <c r="M8" s="838">
        <v>0.31416111703235106</v>
      </c>
      <c r="N8" s="882"/>
      <c r="O8" s="833"/>
      <c r="P8" s="882"/>
      <c r="Q8" s="833"/>
      <c r="R8" s="882"/>
      <c r="S8" s="839"/>
    </row>
    <row r="9" spans="1:19" ht="14.45" customHeight="1" x14ac:dyDescent="0.2">
      <c r="A9" s="887" t="s">
        <v>5135</v>
      </c>
      <c r="B9" s="882">
        <v>1009</v>
      </c>
      <c r="C9" s="833">
        <v>4.2206977327867483E-2</v>
      </c>
      <c r="D9" s="882">
        <v>23906</v>
      </c>
      <c r="E9" s="833">
        <v>1</v>
      </c>
      <c r="F9" s="882">
        <v>41001</v>
      </c>
      <c r="G9" s="838">
        <v>1.7150924454111938</v>
      </c>
      <c r="H9" s="882"/>
      <c r="I9" s="833"/>
      <c r="J9" s="882">
        <v>187863.50999999995</v>
      </c>
      <c r="K9" s="833">
        <v>1</v>
      </c>
      <c r="L9" s="882">
        <v>62977.939999999988</v>
      </c>
      <c r="M9" s="838">
        <v>0.3352324248599422</v>
      </c>
      <c r="N9" s="882"/>
      <c r="O9" s="833"/>
      <c r="P9" s="882"/>
      <c r="Q9" s="833"/>
      <c r="R9" s="882"/>
      <c r="S9" s="839"/>
    </row>
    <row r="10" spans="1:19" ht="14.45" customHeight="1" x14ac:dyDescent="0.2">
      <c r="A10" s="887" t="s">
        <v>5136</v>
      </c>
      <c r="B10" s="882">
        <v>481</v>
      </c>
      <c r="C10" s="833"/>
      <c r="D10" s="882"/>
      <c r="E10" s="833"/>
      <c r="F10" s="882">
        <v>1763</v>
      </c>
      <c r="G10" s="838"/>
      <c r="H10" s="882"/>
      <c r="I10" s="833"/>
      <c r="J10" s="882"/>
      <c r="K10" s="833"/>
      <c r="L10" s="882"/>
      <c r="M10" s="838"/>
      <c r="N10" s="882"/>
      <c r="O10" s="833"/>
      <c r="P10" s="882"/>
      <c r="Q10" s="833"/>
      <c r="R10" s="882"/>
      <c r="S10" s="839"/>
    </row>
    <row r="11" spans="1:19" ht="14.45" customHeight="1" x14ac:dyDescent="0.2">
      <c r="A11" s="887" t="s">
        <v>5137</v>
      </c>
      <c r="B11" s="882"/>
      <c r="C11" s="833"/>
      <c r="D11" s="882">
        <v>379</v>
      </c>
      <c r="E11" s="833">
        <v>1</v>
      </c>
      <c r="F11" s="882">
        <v>585</v>
      </c>
      <c r="G11" s="838">
        <v>1.5435356200527703</v>
      </c>
      <c r="H11" s="882"/>
      <c r="I11" s="833"/>
      <c r="J11" s="882"/>
      <c r="K11" s="833"/>
      <c r="L11" s="882">
        <v>5884.89</v>
      </c>
      <c r="M11" s="838"/>
      <c r="N11" s="882"/>
      <c r="O11" s="833"/>
      <c r="P11" s="882"/>
      <c r="Q11" s="833"/>
      <c r="R11" s="882"/>
      <c r="S11" s="839"/>
    </row>
    <row r="12" spans="1:19" ht="14.45" customHeight="1" x14ac:dyDescent="0.2">
      <c r="A12" s="887" t="s">
        <v>5138</v>
      </c>
      <c r="B12" s="882">
        <v>11341</v>
      </c>
      <c r="C12" s="833">
        <v>0.37612762005837092</v>
      </c>
      <c r="D12" s="882">
        <v>30152</v>
      </c>
      <c r="E12" s="833">
        <v>1</v>
      </c>
      <c r="F12" s="882">
        <v>14911</v>
      </c>
      <c r="G12" s="838">
        <v>0.49452772618731761</v>
      </c>
      <c r="H12" s="882"/>
      <c r="I12" s="833"/>
      <c r="J12" s="882">
        <v>6677.48</v>
      </c>
      <c r="K12" s="833">
        <v>1</v>
      </c>
      <c r="L12" s="882">
        <v>12748.48</v>
      </c>
      <c r="M12" s="838">
        <v>1.9091753176347963</v>
      </c>
      <c r="N12" s="882"/>
      <c r="O12" s="833"/>
      <c r="P12" s="882"/>
      <c r="Q12" s="833"/>
      <c r="R12" s="882"/>
      <c r="S12" s="839"/>
    </row>
    <row r="13" spans="1:19" ht="14.45" customHeight="1" x14ac:dyDescent="0.2">
      <c r="A13" s="887" t="s">
        <v>5139</v>
      </c>
      <c r="B13" s="882"/>
      <c r="C13" s="833"/>
      <c r="D13" s="882">
        <v>972</v>
      </c>
      <c r="E13" s="833">
        <v>1</v>
      </c>
      <c r="F13" s="882">
        <v>2356</v>
      </c>
      <c r="G13" s="838">
        <v>2.4238683127572016</v>
      </c>
      <c r="H13" s="882"/>
      <c r="I13" s="833"/>
      <c r="J13" s="882"/>
      <c r="K13" s="833"/>
      <c r="L13" s="882"/>
      <c r="M13" s="838"/>
      <c r="N13" s="882"/>
      <c r="O13" s="833"/>
      <c r="P13" s="882"/>
      <c r="Q13" s="833"/>
      <c r="R13" s="882"/>
      <c r="S13" s="839"/>
    </row>
    <row r="14" spans="1:19" ht="14.45" customHeight="1" x14ac:dyDescent="0.2">
      <c r="A14" s="887" t="s">
        <v>5140</v>
      </c>
      <c r="B14" s="882"/>
      <c r="C14" s="833"/>
      <c r="D14" s="882"/>
      <c r="E14" s="833"/>
      <c r="F14" s="882">
        <v>1178</v>
      </c>
      <c r="G14" s="838"/>
      <c r="H14" s="882"/>
      <c r="I14" s="833"/>
      <c r="J14" s="882"/>
      <c r="K14" s="833"/>
      <c r="L14" s="882"/>
      <c r="M14" s="838"/>
      <c r="N14" s="882"/>
      <c r="O14" s="833"/>
      <c r="P14" s="882"/>
      <c r="Q14" s="833"/>
      <c r="R14" s="882"/>
      <c r="S14" s="839"/>
    </row>
    <row r="15" spans="1:19" ht="14.45" customHeight="1" x14ac:dyDescent="0.2">
      <c r="A15" s="887" t="s">
        <v>5141</v>
      </c>
      <c r="B15" s="882"/>
      <c r="C15" s="833"/>
      <c r="D15" s="882"/>
      <c r="E15" s="833"/>
      <c r="F15" s="882">
        <v>4704</v>
      </c>
      <c r="G15" s="838"/>
      <c r="H15" s="882"/>
      <c r="I15" s="833"/>
      <c r="J15" s="882"/>
      <c r="K15" s="833"/>
      <c r="L15" s="882"/>
      <c r="M15" s="838"/>
      <c r="N15" s="882"/>
      <c r="O15" s="833"/>
      <c r="P15" s="882"/>
      <c r="Q15" s="833"/>
      <c r="R15" s="882"/>
      <c r="S15" s="839"/>
    </row>
    <row r="16" spans="1:19" ht="14.45" customHeight="1" x14ac:dyDescent="0.2">
      <c r="A16" s="887" t="s">
        <v>5142</v>
      </c>
      <c r="B16" s="882">
        <v>1009</v>
      </c>
      <c r="C16" s="833"/>
      <c r="D16" s="882"/>
      <c r="E16" s="833"/>
      <c r="F16" s="882">
        <v>126</v>
      </c>
      <c r="G16" s="838"/>
      <c r="H16" s="882"/>
      <c r="I16" s="833"/>
      <c r="J16" s="882"/>
      <c r="K16" s="833"/>
      <c r="L16" s="882"/>
      <c r="M16" s="838"/>
      <c r="N16" s="882"/>
      <c r="O16" s="833"/>
      <c r="P16" s="882"/>
      <c r="Q16" s="833"/>
      <c r="R16" s="882"/>
      <c r="S16" s="839"/>
    </row>
    <row r="17" spans="1:19" ht="14.45" customHeight="1" x14ac:dyDescent="0.2">
      <c r="A17" s="887" t="s">
        <v>5143</v>
      </c>
      <c r="B17" s="882"/>
      <c r="C17" s="833"/>
      <c r="D17" s="882">
        <v>580</v>
      </c>
      <c r="E17" s="833">
        <v>1</v>
      </c>
      <c r="F17" s="882">
        <v>1178</v>
      </c>
      <c r="G17" s="838">
        <v>2.0310344827586206</v>
      </c>
      <c r="H17" s="882"/>
      <c r="I17" s="833"/>
      <c r="J17" s="882">
        <v>2492.4499999999998</v>
      </c>
      <c r="K17" s="833">
        <v>1</v>
      </c>
      <c r="L17" s="882"/>
      <c r="M17" s="838"/>
      <c r="N17" s="882"/>
      <c r="O17" s="833"/>
      <c r="P17" s="882"/>
      <c r="Q17" s="833"/>
      <c r="R17" s="882"/>
      <c r="S17" s="839"/>
    </row>
    <row r="18" spans="1:19" ht="14.45" customHeight="1" x14ac:dyDescent="0.2">
      <c r="A18" s="887" t="s">
        <v>5144</v>
      </c>
      <c r="B18" s="882">
        <v>1009</v>
      </c>
      <c r="C18" s="833">
        <v>0.22244268077601412</v>
      </c>
      <c r="D18" s="882">
        <v>4536</v>
      </c>
      <c r="E18" s="833">
        <v>1</v>
      </c>
      <c r="F18" s="882">
        <v>9408</v>
      </c>
      <c r="G18" s="838">
        <v>2.074074074074074</v>
      </c>
      <c r="H18" s="882"/>
      <c r="I18" s="833"/>
      <c r="J18" s="882">
        <v>12245.48</v>
      </c>
      <c r="K18" s="833">
        <v>1</v>
      </c>
      <c r="L18" s="882">
        <v>17285.240000000002</v>
      </c>
      <c r="M18" s="838">
        <v>1.4115608371415413</v>
      </c>
      <c r="N18" s="882"/>
      <c r="O18" s="833"/>
      <c r="P18" s="882"/>
      <c r="Q18" s="833"/>
      <c r="R18" s="882"/>
      <c r="S18" s="839"/>
    </row>
    <row r="19" spans="1:19" ht="14.45" customHeight="1" x14ac:dyDescent="0.2">
      <c r="A19" s="887" t="s">
        <v>5145</v>
      </c>
      <c r="B19" s="882">
        <v>4033</v>
      </c>
      <c r="C19" s="833">
        <v>3.9930693069306931</v>
      </c>
      <c r="D19" s="882">
        <v>1010</v>
      </c>
      <c r="E19" s="833">
        <v>1</v>
      </c>
      <c r="F19" s="882">
        <v>4756</v>
      </c>
      <c r="G19" s="838">
        <v>4.7089108910891087</v>
      </c>
      <c r="H19" s="882"/>
      <c r="I19" s="833"/>
      <c r="J19" s="882"/>
      <c r="K19" s="833"/>
      <c r="L19" s="882"/>
      <c r="M19" s="838"/>
      <c r="N19" s="882"/>
      <c r="O19" s="833"/>
      <c r="P19" s="882"/>
      <c r="Q19" s="833"/>
      <c r="R19" s="882"/>
      <c r="S19" s="839"/>
    </row>
    <row r="20" spans="1:19" ht="14.45" customHeight="1" x14ac:dyDescent="0.2">
      <c r="A20" s="887" t="s">
        <v>5146</v>
      </c>
      <c r="B20" s="882"/>
      <c r="C20" s="833"/>
      <c r="D20" s="882">
        <v>580</v>
      </c>
      <c r="E20" s="833">
        <v>1</v>
      </c>
      <c r="F20" s="882"/>
      <c r="G20" s="838"/>
      <c r="H20" s="882"/>
      <c r="I20" s="833"/>
      <c r="J20" s="882">
        <v>6677.48</v>
      </c>
      <c r="K20" s="833">
        <v>1</v>
      </c>
      <c r="L20" s="882"/>
      <c r="M20" s="838"/>
      <c r="N20" s="882"/>
      <c r="O20" s="833"/>
      <c r="P20" s="882"/>
      <c r="Q20" s="833"/>
      <c r="R20" s="882"/>
      <c r="S20" s="839"/>
    </row>
    <row r="21" spans="1:19" ht="14.45" customHeight="1" x14ac:dyDescent="0.2">
      <c r="A21" s="887" t="s">
        <v>5147</v>
      </c>
      <c r="B21" s="882"/>
      <c r="C21" s="833"/>
      <c r="D21" s="882">
        <v>7680</v>
      </c>
      <c r="E21" s="833">
        <v>1</v>
      </c>
      <c r="F21" s="882">
        <v>26469</v>
      </c>
      <c r="G21" s="838">
        <v>3.4464843749999998</v>
      </c>
      <c r="H21" s="882"/>
      <c r="I21" s="833"/>
      <c r="J21" s="882">
        <v>63376.869999999995</v>
      </c>
      <c r="K21" s="833">
        <v>1</v>
      </c>
      <c r="L21" s="882">
        <v>53579.169999999991</v>
      </c>
      <c r="M21" s="838">
        <v>0.8454057450296929</v>
      </c>
      <c r="N21" s="882"/>
      <c r="O21" s="833"/>
      <c r="P21" s="882"/>
      <c r="Q21" s="833"/>
      <c r="R21" s="882"/>
      <c r="S21" s="839"/>
    </row>
    <row r="22" spans="1:19" ht="14.45" customHeight="1" x14ac:dyDescent="0.2">
      <c r="A22" s="887" t="s">
        <v>5148</v>
      </c>
      <c r="B22" s="882"/>
      <c r="C22" s="833"/>
      <c r="D22" s="882">
        <v>8700</v>
      </c>
      <c r="E22" s="833">
        <v>1</v>
      </c>
      <c r="F22" s="882">
        <v>9400</v>
      </c>
      <c r="G22" s="838">
        <v>1.0804597701149425</v>
      </c>
      <c r="H22" s="882"/>
      <c r="I22" s="833"/>
      <c r="J22" s="882">
        <v>82312.599999999991</v>
      </c>
      <c r="K22" s="833">
        <v>1</v>
      </c>
      <c r="L22" s="882">
        <v>45949.76999999999</v>
      </c>
      <c r="M22" s="838">
        <v>0.55823494823392772</v>
      </c>
      <c r="N22" s="882"/>
      <c r="O22" s="833"/>
      <c r="P22" s="882"/>
      <c r="Q22" s="833"/>
      <c r="R22" s="882"/>
      <c r="S22" s="839"/>
    </row>
    <row r="23" spans="1:19" ht="14.45" customHeight="1" x14ac:dyDescent="0.2">
      <c r="A23" s="887" t="s">
        <v>5149</v>
      </c>
      <c r="B23" s="882"/>
      <c r="C23" s="833"/>
      <c r="D23" s="882"/>
      <c r="E23" s="833"/>
      <c r="F23" s="882">
        <v>3032</v>
      </c>
      <c r="G23" s="838"/>
      <c r="H23" s="882"/>
      <c r="I23" s="833"/>
      <c r="J23" s="882"/>
      <c r="K23" s="833"/>
      <c r="L23" s="882"/>
      <c r="M23" s="838"/>
      <c r="N23" s="882"/>
      <c r="O23" s="833"/>
      <c r="P23" s="882"/>
      <c r="Q23" s="833"/>
      <c r="R23" s="882"/>
      <c r="S23" s="839"/>
    </row>
    <row r="24" spans="1:19" ht="14.45" customHeight="1" x14ac:dyDescent="0.2">
      <c r="A24" s="887" t="s">
        <v>5150</v>
      </c>
      <c r="B24" s="882"/>
      <c r="C24" s="833"/>
      <c r="D24" s="882">
        <v>13141</v>
      </c>
      <c r="E24" s="833">
        <v>1</v>
      </c>
      <c r="F24" s="882">
        <v>3518</v>
      </c>
      <c r="G24" s="838">
        <v>0.26771174187656954</v>
      </c>
      <c r="H24" s="882"/>
      <c r="I24" s="833"/>
      <c r="J24" s="882"/>
      <c r="K24" s="833"/>
      <c r="L24" s="882"/>
      <c r="M24" s="838"/>
      <c r="N24" s="882"/>
      <c r="O24" s="833"/>
      <c r="P24" s="882"/>
      <c r="Q24" s="833"/>
      <c r="R24" s="882"/>
      <c r="S24" s="839"/>
    </row>
    <row r="25" spans="1:19" ht="14.45" customHeight="1" x14ac:dyDescent="0.2">
      <c r="A25" s="887" t="s">
        <v>5151</v>
      </c>
      <c r="B25" s="882">
        <v>2018</v>
      </c>
      <c r="C25" s="833">
        <v>0.53670212765957448</v>
      </c>
      <c r="D25" s="882">
        <v>3760</v>
      </c>
      <c r="E25" s="833">
        <v>1</v>
      </c>
      <c r="F25" s="882">
        <v>3039</v>
      </c>
      <c r="G25" s="838">
        <v>0.80824468085106382</v>
      </c>
      <c r="H25" s="882"/>
      <c r="I25" s="833"/>
      <c r="J25" s="882">
        <v>18922.96</v>
      </c>
      <c r="K25" s="833">
        <v>1</v>
      </c>
      <c r="L25" s="882"/>
      <c r="M25" s="838"/>
      <c r="N25" s="882"/>
      <c r="O25" s="833"/>
      <c r="P25" s="882"/>
      <c r="Q25" s="833"/>
      <c r="R25" s="882"/>
      <c r="S25" s="839"/>
    </row>
    <row r="26" spans="1:19" ht="14.45" customHeight="1" x14ac:dyDescent="0.2">
      <c r="A26" s="887" t="s">
        <v>5152</v>
      </c>
      <c r="B26" s="882">
        <v>1009</v>
      </c>
      <c r="C26" s="833"/>
      <c r="D26" s="882"/>
      <c r="E26" s="833"/>
      <c r="F26" s="882">
        <v>5624</v>
      </c>
      <c r="G26" s="838"/>
      <c r="H26" s="882"/>
      <c r="I26" s="833"/>
      <c r="J26" s="882"/>
      <c r="K26" s="833"/>
      <c r="L26" s="882"/>
      <c r="M26" s="838"/>
      <c r="N26" s="882"/>
      <c r="O26" s="833"/>
      <c r="P26" s="882"/>
      <c r="Q26" s="833"/>
      <c r="R26" s="882"/>
      <c r="S26" s="839"/>
    </row>
    <row r="27" spans="1:19" ht="14.45" customHeight="1" x14ac:dyDescent="0.2">
      <c r="A27" s="887" t="s">
        <v>2194</v>
      </c>
      <c r="B27" s="882">
        <v>70737484</v>
      </c>
      <c r="C27" s="833">
        <v>1.0093272921077101</v>
      </c>
      <c r="D27" s="882">
        <v>70083792</v>
      </c>
      <c r="E27" s="833">
        <v>1</v>
      </c>
      <c r="F27" s="882">
        <v>71257642</v>
      </c>
      <c r="G27" s="838">
        <v>1.0167492363997657</v>
      </c>
      <c r="H27" s="882">
        <v>32677866.599999987</v>
      </c>
      <c r="I27" s="833">
        <v>1.0784213202992528</v>
      </c>
      <c r="J27" s="882">
        <v>30301576.930000007</v>
      </c>
      <c r="K27" s="833">
        <v>1</v>
      </c>
      <c r="L27" s="882">
        <v>30551845.519999925</v>
      </c>
      <c r="M27" s="838">
        <v>1.0082592595949071</v>
      </c>
      <c r="N27" s="882"/>
      <c r="O27" s="833"/>
      <c r="P27" s="882"/>
      <c r="Q27" s="833"/>
      <c r="R27" s="882"/>
      <c r="S27" s="839"/>
    </row>
    <row r="28" spans="1:19" ht="14.45" customHeight="1" thickBot="1" x14ac:dyDescent="0.25">
      <c r="A28" s="888" t="s">
        <v>5153</v>
      </c>
      <c r="B28" s="884">
        <v>3027</v>
      </c>
      <c r="C28" s="841">
        <v>0.72243436754176615</v>
      </c>
      <c r="D28" s="884">
        <v>4190</v>
      </c>
      <c r="E28" s="841">
        <v>1</v>
      </c>
      <c r="F28" s="884">
        <v>5395</v>
      </c>
      <c r="G28" s="846">
        <v>1.2875894988066825</v>
      </c>
      <c r="H28" s="884"/>
      <c r="I28" s="841"/>
      <c r="J28" s="884">
        <v>12142</v>
      </c>
      <c r="K28" s="841">
        <v>1</v>
      </c>
      <c r="L28" s="884"/>
      <c r="M28" s="846"/>
      <c r="N28" s="884"/>
      <c r="O28" s="841"/>
      <c r="P28" s="884"/>
      <c r="Q28" s="841"/>
      <c r="R28" s="884"/>
      <c r="S28" s="84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85B1AB3-0CEA-433B-9043-AD2573E2FE0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0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5935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325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41804.899999999994</v>
      </c>
      <c r="G3" s="208">
        <f t="shared" si="0"/>
        <v>103486896.93000001</v>
      </c>
      <c r="H3" s="208"/>
      <c r="I3" s="208"/>
      <c r="J3" s="208">
        <f t="shared" si="0"/>
        <v>40310.85</v>
      </c>
      <c r="K3" s="208">
        <f t="shared" si="0"/>
        <v>101013487.69</v>
      </c>
      <c r="L3" s="208"/>
      <c r="M3" s="208"/>
      <c r="N3" s="208">
        <f t="shared" si="0"/>
        <v>40683.100000000006</v>
      </c>
      <c r="O3" s="208">
        <f t="shared" si="0"/>
        <v>102270132.76000001</v>
      </c>
      <c r="P3" s="79">
        <f>IF(K3=0,0,O3/K3)</f>
        <v>1.0124403690906756</v>
      </c>
      <c r="Q3" s="209">
        <f>IF(N3=0,0,O3/N3)</f>
        <v>2513.82349820933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1"/>
      <c r="B5" s="889"/>
      <c r="C5" s="891"/>
      <c r="D5" s="901"/>
      <c r="E5" s="893"/>
      <c r="F5" s="902" t="s">
        <v>90</v>
      </c>
      <c r="G5" s="903" t="s">
        <v>14</v>
      </c>
      <c r="H5" s="904"/>
      <c r="I5" s="904"/>
      <c r="J5" s="902" t="s">
        <v>90</v>
      </c>
      <c r="K5" s="903" t="s">
        <v>14</v>
      </c>
      <c r="L5" s="904"/>
      <c r="M5" s="904"/>
      <c r="N5" s="902" t="s">
        <v>90</v>
      </c>
      <c r="O5" s="903" t="s">
        <v>14</v>
      </c>
      <c r="P5" s="905"/>
      <c r="Q5" s="898"/>
    </row>
    <row r="6" spans="1:17" ht="14.45" customHeight="1" x14ac:dyDescent="0.2">
      <c r="A6" s="825" t="s">
        <v>5154</v>
      </c>
      <c r="B6" s="826" t="s">
        <v>5046</v>
      </c>
      <c r="C6" s="826" t="s">
        <v>5050</v>
      </c>
      <c r="D6" s="826" t="s">
        <v>5051</v>
      </c>
      <c r="E6" s="826" t="s">
        <v>5052</v>
      </c>
      <c r="F6" s="225">
        <v>1</v>
      </c>
      <c r="G6" s="225">
        <v>37</v>
      </c>
      <c r="H6" s="225"/>
      <c r="I6" s="225">
        <v>37</v>
      </c>
      <c r="J6" s="225"/>
      <c r="K6" s="225"/>
      <c r="L6" s="225"/>
      <c r="M6" s="225"/>
      <c r="N6" s="225"/>
      <c r="O6" s="225"/>
      <c r="P6" s="831"/>
      <c r="Q6" s="851"/>
    </row>
    <row r="7" spans="1:17" ht="14.45" customHeight="1" x14ac:dyDescent="0.2">
      <c r="A7" s="832" t="s">
        <v>5154</v>
      </c>
      <c r="B7" s="833" t="s">
        <v>5046</v>
      </c>
      <c r="C7" s="833" t="s">
        <v>5050</v>
      </c>
      <c r="D7" s="833" t="s">
        <v>5059</v>
      </c>
      <c r="E7" s="833" t="s">
        <v>5060</v>
      </c>
      <c r="F7" s="853">
        <v>1</v>
      </c>
      <c r="G7" s="853">
        <v>957</v>
      </c>
      <c r="H7" s="853"/>
      <c r="I7" s="853">
        <v>957</v>
      </c>
      <c r="J7" s="853"/>
      <c r="K7" s="853"/>
      <c r="L7" s="853"/>
      <c r="M7" s="853"/>
      <c r="N7" s="853"/>
      <c r="O7" s="853"/>
      <c r="P7" s="838"/>
      <c r="Q7" s="854"/>
    </row>
    <row r="8" spans="1:17" ht="14.45" customHeight="1" x14ac:dyDescent="0.2">
      <c r="A8" s="832" t="s">
        <v>5154</v>
      </c>
      <c r="B8" s="833" t="s">
        <v>5046</v>
      </c>
      <c r="C8" s="833" t="s">
        <v>5050</v>
      </c>
      <c r="D8" s="833" t="s">
        <v>5063</v>
      </c>
      <c r="E8" s="833" t="s">
        <v>5064</v>
      </c>
      <c r="F8" s="853">
        <v>22</v>
      </c>
      <c r="G8" s="853">
        <v>22198</v>
      </c>
      <c r="H8" s="853">
        <v>1.098910891089109</v>
      </c>
      <c r="I8" s="853">
        <v>1009</v>
      </c>
      <c r="J8" s="853">
        <v>20</v>
      </c>
      <c r="K8" s="853">
        <v>20200</v>
      </c>
      <c r="L8" s="853">
        <v>1</v>
      </c>
      <c r="M8" s="853">
        <v>1010</v>
      </c>
      <c r="N8" s="853">
        <v>10</v>
      </c>
      <c r="O8" s="853">
        <v>10130</v>
      </c>
      <c r="P8" s="838">
        <v>0.50148514851485149</v>
      </c>
      <c r="Q8" s="854">
        <v>1013</v>
      </c>
    </row>
    <row r="9" spans="1:17" ht="14.45" customHeight="1" x14ac:dyDescent="0.2">
      <c r="A9" s="832" t="s">
        <v>5154</v>
      </c>
      <c r="B9" s="833" t="s">
        <v>5046</v>
      </c>
      <c r="C9" s="833" t="s">
        <v>5050</v>
      </c>
      <c r="D9" s="833" t="s">
        <v>5069</v>
      </c>
      <c r="E9" s="833" t="s">
        <v>5070</v>
      </c>
      <c r="F9" s="853"/>
      <c r="G9" s="853"/>
      <c r="H9" s="853"/>
      <c r="I9" s="853"/>
      <c r="J9" s="853">
        <v>2</v>
      </c>
      <c r="K9" s="853">
        <v>638</v>
      </c>
      <c r="L9" s="853">
        <v>1</v>
      </c>
      <c r="M9" s="853">
        <v>319</v>
      </c>
      <c r="N9" s="853"/>
      <c r="O9" s="853"/>
      <c r="P9" s="838"/>
      <c r="Q9" s="854"/>
    </row>
    <row r="10" spans="1:17" ht="14.45" customHeight="1" x14ac:dyDescent="0.2">
      <c r="A10" s="832" t="s">
        <v>5154</v>
      </c>
      <c r="B10" s="833" t="s">
        <v>5046</v>
      </c>
      <c r="C10" s="833" t="s">
        <v>5050</v>
      </c>
      <c r="D10" s="833" t="s">
        <v>5081</v>
      </c>
      <c r="E10" s="833" t="s">
        <v>5082</v>
      </c>
      <c r="F10" s="853">
        <v>6</v>
      </c>
      <c r="G10" s="853">
        <v>12090</v>
      </c>
      <c r="H10" s="853">
        <v>1.1994047619047619</v>
      </c>
      <c r="I10" s="853">
        <v>2015</v>
      </c>
      <c r="J10" s="853">
        <v>5</v>
      </c>
      <c r="K10" s="853">
        <v>10080</v>
      </c>
      <c r="L10" s="853">
        <v>1</v>
      </c>
      <c r="M10" s="853">
        <v>2016</v>
      </c>
      <c r="N10" s="853">
        <v>1</v>
      </c>
      <c r="O10" s="853">
        <v>2019</v>
      </c>
      <c r="P10" s="838">
        <v>0.20029761904761906</v>
      </c>
      <c r="Q10" s="854">
        <v>2019</v>
      </c>
    </row>
    <row r="11" spans="1:17" ht="14.45" customHeight="1" x14ac:dyDescent="0.2">
      <c r="A11" s="832" t="s">
        <v>5154</v>
      </c>
      <c r="B11" s="833" t="s">
        <v>5046</v>
      </c>
      <c r="C11" s="833" t="s">
        <v>5050</v>
      </c>
      <c r="D11" s="833" t="s">
        <v>5083</v>
      </c>
      <c r="E11" s="833" t="s">
        <v>5084</v>
      </c>
      <c r="F11" s="853">
        <v>1</v>
      </c>
      <c r="G11" s="853">
        <v>355</v>
      </c>
      <c r="H11" s="853">
        <v>0.5</v>
      </c>
      <c r="I11" s="853">
        <v>355</v>
      </c>
      <c r="J11" s="853">
        <v>2</v>
      </c>
      <c r="K11" s="853">
        <v>710</v>
      </c>
      <c r="L11" s="853">
        <v>1</v>
      </c>
      <c r="M11" s="853">
        <v>355</v>
      </c>
      <c r="N11" s="853">
        <v>1</v>
      </c>
      <c r="O11" s="853">
        <v>358</v>
      </c>
      <c r="P11" s="838">
        <v>0.50422535211267605</v>
      </c>
      <c r="Q11" s="854">
        <v>358</v>
      </c>
    </row>
    <row r="12" spans="1:17" ht="14.45" customHeight="1" x14ac:dyDescent="0.2">
      <c r="A12" s="832" t="s">
        <v>5154</v>
      </c>
      <c r="B12" s="833" t="s">
        <v>5046</v>
      </c>
      <c r="C12" s="833" t="s">
        <v>5050</v>
      </c>
      <c r="D12" s="833" t="s">
        <v>5104</v>
      </c>
      <c r="E12" s="833" t="s">
        <v>5105</v>
      </c>
      <c r="F12" s="853"/>
      <c r="G12" s="853"/>
      <c r="H12" s="853"/>
      <c r="I12" s="853"/>
      <c r="J12" s="853"/>
      <c r="K12" s="853"/>
      <c r="L12" s="853"/>
      <c r="M12" s="853"/>
      <c r="N12" s="853">
        <v>2</v>
      </c>
      <c r="O12" s="853">
        <v>2356</v>
      </c>
      <c r="P12" s="838"/>
      <c r="Q12" s="854">
        <v>1178</v>
      </c>
    </row>
    <row r="13" spans="1:17" ht="14.45" customHeight="1" x14ac:dyDescent="0.2">
      <c r="A13" s="832" t="s">
        <v>5154</v>
      </c>
      <c r="B13" s="833" t="s">
        <v>5106</v>
      </c>
      <c r="C13" s="833" t="s">
        <v>5050</v>
      </c>
      <c r="D13" s="833" t="s">
        <v>5111</v>
      </c>
      <c r="E13" s="833" t="s">
        <v>5112</v>
      </c>
      <c r="F13" s="853">
        <v>2</v>
      </c>
      <c r="G13" s="853">
        <v>252</v>
      </c>
      <c r="H13" s="853">
        <v>1.984251968503937</v>
      </c>
      <c r="I13" s="853">
        <v>126</v>
      </c>
      <c r="J13" s="853">
        <v>1</v>
      </c>
      <c r="K13" s="853">
        <v>127</v>
      </c>
      <c r="L13" s="853">
        <v>1</v>
      </c>
      <c r="M13" s="853">
        <v>127</v>
      </c>
      <c r="N13" s="853">
        <v>5</v>
      </c>
      <c r="O13" s="853">
        <v>630</v>
      </c>
      <c r="P13" s="838">
        <v>4.9606299212598426</v>
      </c>
      <c r="Q13" s="854">
        <v>126</v>
      </c>
    </row>
    <row r="14" spans="1:17" ht="14.45" customHeight="1" x14ac:dyDescent="0.2">
      <c r="A14" s="832" t="s">
        <v>5154</v>
      </c>
      <c r="B14" s="833" t="s">
        <v>5106</v>
      </c>
      <c r="C14" s="833" t="s">
        <v>5050</v>
      </c>
      <c r="D14" s="833" t="s">
        <v>5119</v>
      </c>
      <c r="E14" s="833" t="s">
        <v>5120</v>
      </c>
      <c r="F14" s="853"/>
      <c r="G14" s="853"/>
      <c r="H14" s="853"/>
      <c r="I14" s="853"/>
      <c r="J14" s="853">
        <v>1</v>
      </c>
      <c r="K14" s="853">
        <v>374</v>
      </c>
      <c r="L14" s="853">
        <v>1</v>
      </c>
      <c r="M14" s="853">
        <v>374</v>
      </c>
      <c r="N14" s="853">
        <v>4</v>
      </c>
      <c r="O14" s="853">
        <v>1504</v>
      </c>
      <c r="P14" s="838">
        <v>4.0213903743315509</v>
      </c>
      <c r="Q14" s="854">
        <v>376</v>
      </c>
    </row>
    <row r="15" spans="1:17" ht="14.45" customHeight="1" x14ac:dyDescent="0.2">
      <c r="A15" s="832" t="s">
        <v>5154</v>
      </c>
      <c r="B15" s="833" t="s">
        <v>5106</v>
      </c>
      <c r="C15" s="833" t="s">
        <v>5050</v>
      </c>
      <c r="D15" s="833" t="s">
        <v>5121</v>
      </c>
      <c r="E15" s="833" t="s">
        <v>5122</v>
      </c>
      <c r="F15" s="853">
        <v>4</v>
      </c>
      <c r="G15" s="853">
        <v>1004</v>
      </c>
      <c r="H15" s="853">
        <v>1.9920634920634921</v>
      </c>
      <c r="I15" s="853">
        <v>251</v>
      </c>
      <c r="J15" s="853">
        <v>2</v>
      </c>
      <c r="K15" s="853">
        <v>504</v>
      </c>
      <c r="L15" s="853">
        <v>1</v>
      </c>
      <c r="M15" s="853">
        <v>252</v>
      </c>
      <c r="N15" s="853">
        <v>3</v>
      </c>
      <c r="O15" s="853">
        <v>762</v>
      </c>
      <c r="P15" s="838">
        <v>1.5119047619047619</v>
      </c>
      <c r="Q15" s="854">
        <v>254</v>
      </c>
    </row>
    <row r="16" spans="1:17" ht="14.45" customHeight="1" x14ac:dyDescent="0.2">
      <c r="A16" s="832" t="s">
        <v>5154</v>
      </c>
      <c r="B16" s="833" t="s">
        <v>5123</v>
      </c>
      <c r="C16" s="833" t="s">
        <v>5097</v>
      </c>
      <c r="D16" s="833" t="s">
        <v>5126</v>
      </c>
      <c r="E16" s="833" t="s">
        <v>5099</v>
      </c>
      <c r="F16" s="853"/>
      <c r="G16" s="853"/>
      <c r="H16" s="853"/>
      <c r="I16" s="853"/>
      <c r="J16" s="853">
        <v>2</v>
      </c>
      <c r="K16" s="853">
        <v>13354.96</v>
      </c>
      <c r="L16" s="853">
        <v>1</v>
      </c>
      <c r="M16" s="853">
        <v>6677.48</v>
      </c>
      <c r="N16" s="853">
        <v>1</v>
      </c>
      <c r="O16" s="853">
        <v>6677.48</v>
      </c>
      <c r="P16" s="838">
        <v>0.5</v>
      </c>
      <c r="Q16" s="854">
        <v>6677.48</v>
      </c>
    </row>
    <row r="17" spans="1:17" ht="14.45" customHeight="1" x14ac:dyDescent="0.2">
      <c r="A17" s="832" t="s">
        <v>5154</v>
      </c>
      <c r="B17" s="833" t="s">
        <v>5123</v>
      </c>
      <c r="C17" s="833" t="s">
        <v>5097</v>
      </c>
      <c r="D17" s="833" t="s">
        <v>5098</v>
      </c>
      <c r="E17" s="833" t="s">
        <v>5099</v>
      </c>
      <c r="F17" s="853"/>
      <c r="G17" s="853"/>
      <c r="H17" s="853"/>
      <c r="I17" s="853"/>
      <c r="J17" s="853">
        <v>2</v>
      </c>
      <c r="K17" s="853">
        <v>11136</v>
      </c>
      <c r="L17" s="853">
        <v>1</v>
      </c>
      <c r="M17" s="853">
        <v>5568</v>
      </c>
      <c r="N17" s="853">
        <v>2</v>
      </c>
      <c r="O17" s="853">
        <v>11136</v>
      </c>
      <c r="P17" s="838">
        <v>1</v>
      </c>
      <c r="Q17" s="854">
        <v>5568</v>
      </c>
    </row>
    <row r="18" spans="1:17" ht="14.45" customHeight="1" x14ac:dyDescent="0.2">
      <c r="A18" s="832" t="s">
        <v>5154</v>
      </c>
      <c r="B18" s="833" t="s">
        <v>5123</v>
      </c>
      <c r="C18" s="833" t="s">
        <v>5097</v>
      </c>
      <c r="D18" s="833" t="s">
        <v>5155</v>
      </c>
      <c r="E18" s="833" t="s">
        <v>5099</v>
      </c>
      <c r="F18" s="853"/>
      <c r="G18" s="853"/>
      <c r="H18" s="853"/>
      <c r="I18" s="853"/>
      <c r="J18" s="853">
        <v>1</v>
      </c>
      <c r="K18" s="853">
        <v>6071</v>
      </c>
      <c r="L18" s="853">
        <v>1</v>
      </c>
      <c r="M18" s="853">
        <v>6071</v>
      </c>
      <c r="N18" s="853"/>
      <c r="O18" s="853"/>
      <c r="P18" s="838"/>
      <c r="Q18" s="854"/>
    </row>
    <row r="19" spans="1:17" ht="14.45" customHeight="1" x14ac:dyDescent="0.2">
      <c r="A19" s="832" t="s">
        <v>5154</v>
      </c>
      <c r="B19" s="833" t="s">
        <v>5123</v>
      </c>
      <c r="C19" s="833" t="s">
        <v>5050</v>
      </c>
      <c r="D19" s="833" t="s">
        <v>5128</v>
      </c>
      <c r="E19" s="833" t="s">
        <v>5129</v>
      </c>
      <c r="F19" s="853"/>
      <c r="G19" s="853"/>
      <c r="H19" s="853"/>
      <c r="I19" s="853"/>
      <c r="J19" s="853">
        <v>5</v>
      </c>
      <c r="K19" s="853">
        <v>2900</v>
      </c>
      <c r="L19" s="853">
        <v>1</v>
      </c>
      <c r="M19" s="853">
        <v>580</v>
      </c>
      <c r="N19" s="853">
        <v>3</v>
      </c>
      <c r="O19" s="853">
        <v>1755</v>
      </c>
      <c r="P19" s="838">
        <v>0.60517241379310349</v>
      </c>
      <c r="Q19" s="854">
        <v>585</v>
      </c>
    </row>
    <row r="20" spans="1:17" ht="14.45" customHeight="1" x14ac:dyDescent="0.2">
      <c r="A20" s="832" t="s">
        <v>5156</v>
      </c>
      <c r="B20" s="833" t="s">
        <v>5046</v>
      </c>
      <c r="C20" s="833" t="s">
        <v>5097</v>
      </c>
      <c r="D20" s="833" t="s">
        <v>5126</v>
      </c>
      <c r="E20" s="833" t="s">
        <v>5099</v>
      </c>
      <c r="F20" s="853"/>
      <c r="G20" s="853"/>
      <c r="H20" s="853"/>
      <c r="I20" s="853"/>
      <c r="J20" s="853"/>
      <c r="K20" s="853"/>
      <c r="L20" s="853"/>
      <c r="M20" s="853"/>
      <c r="N20" s="853">
        <v>1</v>
      </c>
      <c r="O20" s="853">
        <v>6677.48</v>
      </c>
      <c r="P20" s="838"/>
      <c r="Q20" s="854">
        <v>6677.48</v>
      </c>
    </row>
    <row r="21" spans="1:17" ht="14.45" customHeight="1" x14ac:dyDescent="0.2">
      <c r="A21" s="832" t="s">
        <v>5156</v>
      </c>
      <c r="B21" s="833" t="s">
        <v>5046</v>
      </c>
      <c r="C21" s="833" t="s">
        <v>5097</v>
      </c>
      <c r="D21" s="833" t="s">
        <v>5098</v>
      </c>
      <c r="E21" s="833" t="s">
        <v>5099</v>
      </c>
      <c r="F21" s="853"/>
      <c r="G21" s="853"/>
      <c r="H21" s="853"/>
      <c r="I21" s="853"/>
      <c r="J21" s="853"/>
      <c r="K21" s="853"/>
      <c r="L21" s="853"/>
      <c r="M21" s="853"/>
      <c r="N21" s="853">
        <v>1</v>
      </c>
      <c r="O21" s="853">
        <v>5568</v>
      </c>
      <c r="P21" s="838"/>
      <c r="Q21" s="854">
        <v>5568</v>
      </c>
    </row>
    <row r="22" spans="1:17" ht="14.45" customHeight="1" x14ac:dyDescent="0.2">
      <c r="A22" s="832" t="s">
        <v>5156</v>
      </c>
      <c r="B22" s="833" t="s">
        <v>5046</v>
      </c>
      <c r="C22" s="833" t="s">
        <v>5097</v>
      </c>
      <c r="D22" s="833" t="s">
        <v>5102</v>
      </c>
      <c r="E22" s="833" t="s">
        <v>5103</v>
      </c>
      <c r="F22" s="853"/>
      <c r="G22" s="853"/>
      <c r="H22" s="853"/>
      <c r="I22" s="853"/>
      <c r="J22" s="853"/>
      <c r="K22" s="853"/>
      <c r="L22" s="853"/>
      <c r="M22" s="853"/>
      <c r="N22" s="853">
        <v>1</v>
      </c>
      <c r="O22" s="853">
        <v>3062</v>
      </c>
      <c r="P22" s="838"/>
      <c r="Q22" s="854">
        <v>3062</v>
      </c>
    </row>
    <row r="23" spans="1:17" ht="14.45" customHeight="1" x14ac:dyDescent="0.2">
      <c r="A23" s="832" t="s">
        <v>5156</v>
      </c>
      <c r="B23" s="833" t="s">
        <v>5046</v>
      </c>
      <c r="C23" s="833" t="s">
        <v>5050</v>
      </c>
      <c r="D23" s="833" t="s">
        <v>5063</v>
      </c>
      <c r="E23" s="833" t="s">
        <v>5064</v>
      </c>
      <c r="F23" s="853">
        <v>2</v>
      </c>
      <c r="G23" s="853">
        <v>2018</v>
      </c>
      <c r="H23" s="853">
        <v>1.998019801980198</v>
      </c>
      <c r="I23" s="853">
        <v>1009</v>
      </c>
      <c r="J23" s="853">
        <v>1</v>
      </c>
      <c r="K23" s="853">
        <v>1010</v>
      </c>
      <c r="L23" s="853">
        <v>1</v>
      </c>
      <c r="M23" s="853">
        <v>1010</v>
      </c>
      <c r="N23" s="853">
        <v>1</v>
      </c>
      <c r="O23" s="853">
        <v>1013</v>
      </c>
      <c r="P23" s="838">
        <v>1.002970297029703</v>
      </c>
      <c r="Q23" s="854">
        <v>1013</v>
      </c>
    </row>
    <row r="24" spans="1:17" ht="14.45" customHeight="1" x14ac:dyDescent="0.2">
      <c r="A24" s="832" t="s">
        <v>5156</v>
      </c>
      <c r="B24" s="833" t="s">
        <v>5046</v>
      </c>
      <c r="C24" s="833" t="s">
        <v>5050</v>
      </c>
      <c r="D24" s="833" t="s">
        <v>5104</v>
      </c>
      <c r="E24" s="833" t="s">
        <v>5105</v>
      </c>
      <c r="F24" s="853"/>
      <c r="G24" s="853"/>
      <c r="H24" s="853"/>
      <c r="I24" s="853"/>
      <c r="J24" s="853"/>
      <c r="K24" s="853"/>
      <c r="L24" s="853"/>
      <c r="M24" s="853"/>
      <c r="N24" s="853">
        <v>12</v>
      </c>
      <c r="O24" s="853">
        <v>14136</v>
      </c>
      <c r="P24" s="838"/>
      <c r="Q24" s="854">
        <v>1178</v>
      </c>
    </row>
    <row r="25" spans="1:17" ht="14.45" customHeight="1" x14ac:dyDescent="0.2">
      <c r="A25" s="832" t="s">
        <v>5156</v>
      </c>
      <c r="B25" s="833" t="s">
        <v>5106</v>
      </c>
      <c r="C25" s="833" t="s">
        <v>5050</v>
      </c>
      <c r="D25" s="833" t="s">
        <v>5111</v>
      </c>
      <c r="E25" s="833" t="s">
        <v>5112</v>
      </c>
      <c r="F25" s="853"/>
      <c r="G25" s="853"/>
      <c r="H25" s="853"/>
      <c r="I25" s="853"/>
      <c r="J25" s="853"/>
      <c r="K25" s="853"/>
      <c r="L25" s="853"/>
      <c r="M25" s="853"/>
      <c r="N25" s="853">
        <v>2</v>
      </c>
      <c r="O25" s="853">
        <v>252</v>
      </c>
      <c r="P25" s="838"/>
      <c r="Q25" s="854">
        <v>126</v>
      </c>
    </row>
    <row r="26" spans="1:17" ht="14.45" customHeight="1" x14ac:dyDescent="0.2">
      <c r="A26" s="832" t="s">
        <v>5156</v>
      </c>
      <c r="B26" s="833" t="s">
        <v>5106</v>
      </c>
      <c r="C26" s="833" t="s">
        <v>5050</v>
      </c>
      <c r="D26" s="833" t="s">
        <v>5119</v>
      </c>
      <c r="E26" s="833" t="s">
        <v>5120</v>
      </c>
      <c r="F26" s="853"/>
      <c r="G26" s="853"/>
      <c r="H26" s="853"/>
      <c r="I26" s="853"/>
      <c r="J26" s="853"/>
      <c r="K26" s="853"/>
      <c r="L26" s="853"/>
      <c r="M26" s="853"/>
      <c r="N26" s="853">
        <v>1</v>
      </c>
      <c r="O26" s="853">
        <v>376</v>
      </c>
      <c r="P26" s="838"/>
      <c r="Q26" s="854">
        <v>376</v>
      </c>
    </row>
    <row r="27" spans="1:17" ht="14.45" customHeight="1" x14ac:dyDescent="0.2">
      <c r="A27" s="832" t="s">
        <v>5156</v>
      </c>
      <c r="B27" s="833" t="s">
        <v>5123</v>
      </c>
      <c r="C27" s="833" t="s">
        <v>5097</v>
      </c>
      <c r="D27" s="833" t="s">
        <v>5126</v>
      </c>
      <c r="E27" s="833" t="s">
        <v>5099</v>
      </c>
      <c r="F27" s="853"/>
      <c r="G27" s="853"/>
      <c r="H27" s="853"/>
      <c r="I27" s="853"/>
      <c r="J27" s="853"/>
      <c r="K27" s="853"/>
      <c r="L27" s="853"/>
      <c r="M27" s="853"/>
      <c r="N27" s="853">
        <v>2</v>
      </c>
      <c r="O27" s="853">
        <v>13354.96</v>
      </c>
      <c r="P27" s="838"/>
      <c r="Q27" s="854">
        <v>6677.48</v>
      </c>
    </row>
    <row r="28" spans="1:17" ht="14.45" customHeight="1" x14ac:dyDescent="0.2">
      <c r="A28" s="832" t="s">
        <v>5156</v>
      </c>
      <c r="B28" s="833" t="s">
        <v>5123</v>
      </c>
      <c r="C28" s="833" t="s">
        <v>5097</v>
      </c>
      <c r="D28" s="833" t="s">
        <v>5098</v>
      </c>
      <c r="E28" s="833" t="s">
        <v>5099</v>
      </c>
      <c r="F28" s="853"/>
      <c r="G28" s="853"/>
      <c r="H28" s="853"/>
      <c r="I28" s="853"/>
      <c r="J28" s="853">
        <v>1</v>
      </c>
      <c r="K28" s="853">
        <v>5568</v>
      </c>
      <c r="L28" s="853">
        <v>1</v>
      </c>
      <c r="M28" s="853">
        <v>5568</v>
      </c>
      <c r="N28" s="853"/>
      <c r="O28" s="853"/>
      <c r="P28" s="838"/>
      <c r="Q28" s="854"/>
    </row>
    <row r="29" spans="1:17" ht="14.45" customHeight="1" x14ac:dyDescent="0.2">
      <c r="A29" s="832" t="s">
        <v>5156</v>
      </c>
      <c r="B29" s="833" t="s">
        <v>5123</v>
      </c>
      <c r="C29" s="833" t="s">
        <v>5097</v>
      </c>
      <c r="D29" s="833" t="s">
        <v>5127</v>
      </c>
      <c r="E29" s="833" t="s">
        <v>5101</v>
      </c>
      <c r="F29" s="853"/>
      <c r="G29" s="853"/>
      <c r="H29" s="853"/>
      <c r="I29" s="853"/>
      <c r="J29" s="853">
        <v>6</v>
      </c>
      <c r="K29" s="853">
        <v>26210.58</v>
      </c>
      <c r="L29" s="853">
        <v>1</v>
      </c>
      <c r="M29" s="853">
        <v>4368.43</v>
      </c>
      <c r="N29" s="853">
        <v>1</v>
      </c>
      <c r="O29" s="853">
        <v>4368.43</v>
      </c>
      <c r="P29" s="838">
        <v>0.16666666666666666</v>
      </c>
      <c r="Q29" s="854">
        <v>4368.43</v>
      </c>
    </row>
    <row r="30" spans="1:17" ht="14.45" customHeight="1" x14ac:dyDescent="0.2">
      <c r="A30" s="832" t="s">
        <v>5156</v>
      </c>
      <c r="B30" s="833" t="s">
        <v>5123</v>
      </c>
      <c r="C30" s="833" t="s">
        <v>5097</v>
      </c>
      <c r="D30" s="833" t="s">
        <v>5155</v>
      </c>
      <c r="E30" s="833" t="s">
        <v>5099</v>
      </c>
      <c r="F30" s="853"/>
      <c r="G30" s="853"/>
      <c r="H30" s="853"/>
      <c r="I30" s="853"/>
      <c r="J30" s="853">
        <v>1</v>
      </c>
      <c r="K30" s="853">
        <v>6071</v>
      </c>
      <c r="L30" s="853">
        <v>1</v>
      </c>
      <c r="M30" s="853">
        <v>6071</v>
      </c>
      <c r="N30" s="853"/>
      <c r="O30" s="853"/>
      <c r="P30" s="838"/>
      <c r="Q30" s="854"/>
    </row>
    <row r="31" spans="1:17" ht="14.45" customHeight="1" x14ac:dyDescent="0.2">
      <c r="A31" s="832" t="s">
        <v>5156</v>
      </c>
      <c r="B31" s="833" t="s">
        <v>5123</v>
      </c>
      <c r="C31" s="833" t="s">
        <v>5097</v>
      </c>
      <c r="D31" s="833" t="s">
        <v>5157</v>
      </c>
      <c r="E31" s="833" t="s">
        <v>5158</v>
      </c>
      <c r="F31" s="853"/>
      <c r="G31" s="853"/>
      <c r="H31" s="853"/>
      <c r="I31" s="853"/>
      <c r="J31" s="853"/>
      <c r="K31" s="853"/>
      <c r="L31" s="853"/>
      <c r="M31" s="853"/>
      <c r="N31" s="853">
        <v>1</v>
      </c>
      <c r="O31" s="853">
        <v>12209.4</v>
      </c>
      <c r="P31" s="838"/>
      <c r="Q31" s="854">
        <v>12209.4</v>
      </c>
    </row>
    <row r="32" spans="1:17" ht="14.45" customHeight="1" x14ac:dyDescent="0.2">
      <c r="A32" s="832" t="s">
        <v>5156</v>
      </c>
      <c r="B32" s="833" t="s">
        <v>5123</v>
      </c>
      <c r="C32" s="833" t="s">
        <v>5097</v>
      </c>
      <c r="D32" s="833" t="s">
        <v>5159</v>
      </c>
      <c r="E32" s="833" t="s">
        <v>5103</v>
      </c>
      <c r="F32" s="853"/>
      <c r="G32" s="853"/>
      <c r="H32" s="853"/>
      <c r="I32" s="853"/>
      <c r="J32" s="853"/>
      <c r="K32" s="853"/>
      <c r="L32" s="853"/>
      <c r="M32" s="853"/>
      <c r="N32" s="853">
        <v>1</v>
      </c>
      <c r="O32" s="853">
        <v>3278</v>
      </c>
      <c r="P32" s="838"/>
      <c r="Q32" s="854">
        <v>3278</v>
      </c>
    </row>
    <row r="33" spans="1:17" ht="14.45" customHeight="1" x14ac:dyDescent="0.2">
      <c r="A33" s="832" t="s">
        <v>5156</v>
      </c>
      <c r="B33" s="833" t="s">
        <v>5123</v>
      </c>
      <c r="C33" s="833" t="s">
        <v>5050</v>
      </c>
      <c r="D33" s="833" t="s">
        <v>5128</v>
      </c>
      <c r="E33" s="833" t="s">
        <v>5129</v>
      </c>
      <c r="F33" s="853"/>
      <c r="G33" s="853"/>
      <c r="H33" s="853"/>
      <c r="I33" s="853"/>
      <c r="J33" s="853">
        <v>14</v>
      </c>
      <c r="K33" s="853">
        <v>8120</v>
      </c>
      <c r="L33" s="853">
        <v>1</v>
      </c>
      <c r="M33" s="853">
        <v>580</v>
      </c>
      <c r="N33" s="853">
        <v>10</v>
      </c>
      <c r="O33" s="853">
        <v>5850</v>
      </c>
      <c r="P33" s="838">
        <v>0.72044334975369462</v>
      </c>
      <c r="Q33" s="854">
        <v>585</v>
      </c>
    </row>
    <row r="34" spans="1:17" ht="14.45" customHeight="1" x14ac:dyDescent="0.2">
      <c r="A34" s="832" t="s">
        <v>5160</v>
      </c>
      <c r="B34" s="833" t="s">
        <v>5046</v>
      </c>
      <c r="C34" s="833" t="s">
        <v>5050</v>
      </c>
      <c r="D34" s="833" t="s">
        <v>5063</v>
      </c>
      <c r="E34" s="833" t="s">
        <v>5064</v>
      </c>
      <c r="F34" s="853">
        <v>5</v>
      </c>
      <c r="G34" s="853">
        <v>5045</v>
      </c>
      <c r="H34" s="853">
        <v>1.665016501650165</v>
      </c>
      <c r="I34" s="853">
        <v>1009</v>
      </c>
      <c r="J34" s="853">
        <v>3</v>
      </c>
      <c r="K34" s="853">
        <v>3030</v>
      </c>
      <c r="L34" s="853">
        <v>1</v>
      </c>
      <c r="M34" s="853">
        <v>1010</v>
      </c>
      <c r="N34" s="853">
        <v>5</v>
      </c>
      <c r="O34" s="853">
        <v>5065</v>
      </c>
      <c r="P34" s="838">
        <v>1.6716171617161717</v>
      </c>
      <c r="Q34" s="854">
        <v>1013</v>
      </c>
    </row>
    <row r="35" spans="1:17" ht="14.45" customHeight="1" x14ac:dyDescent="0.2">
      <c r="A35" s="832" t="s">
        <v>5160</v>
      </c>
      <c r="B35" s="833" t="s">
        <v>5046</v>
      </c>
      <c r="C35" s="833" t="s">
        <v>5050</v>
      </c>
      <c r="D35" s="833" t="s">
        <v>5073</v>
      </c>
      <c r="E35" s="833" t="s">
        <v>5074</v>
      </c>
      <c r="F35" s="853">
        <v>1</v>
      </c>
      <c r="G35" s="853">
        <v>33.33</v>
      </c>
      <c r="H35" s="853"/>
      <c r="I35" s="853">
        <v>33.33</v>
      </c>
      <c r="J35" s="853"/>
      <c r="K35" s="853"/>
      <c r="L35" s="853"/>
      <c r="M35" s="853"/>
      <c r="N35" s="853"/>
      <c r="O35" s="853"/>
      <c r="P35" s="838"/>
      <c r="Q35" s="854"/>
    </row>
    <row r="36" spans="1:17" ht="14.45" customHeight="1" x14ac:dyDescent="0.2">
      <c r="A36" s="832" t="s">
        <v>5160</v>
      </c>
      <c r="B36" s="833" t="s">
        <v>5046</v>
      </c>
      <c r="C36" s="833" t="s">
        <v>5050</v>
      </c>
      <c r="D36" s="833" t="s">
        <v>5081</v>
      </c>
      <c r="E36" s="833" t="s">
        <v>5082</v>
      </c>
      <c r="F36" s="853">
        <v>1</v>
      </c>
      <c r="G36" s="853">
        <v>2015</v>
      </c>
      <c r="H36" s="853"/>
      <c r="I36" s="853">
        <v>2015</v>
      </c>
      <c r="J36" s="853"/>
      <c r="K36" s="853"/>
      <c r="L36" s="853"/>
      <c r="M36" s="853"/>
      <c r="N36" s="853">
        <v>1</v>
      </c>
      <c r="O36" s="853">
        <v>2019</v>
      </c>
      <c r="P36" s="838"/>
      <c r="Q36" s="854">
        <v>2019</v>
      </c>
    </row>
    <row r="37" spans="1:17" ht="14.45" customHeight="1" x14ac:dyDescent="0.2">
      <c r="A37" s="832" t="s">
        <v>5160</v>
      </c>
      <c r="B37" s="833" t="s">
        <v>5046</v>
      </c>
      <c r="C37" s="833" t="s">
        <v>5050</v>
      </c>
      <c r="D37" s="833" t="s">
        <v>5083</v>
      </c>
      <c r="E37" s="833" t="s">
        <v>5084</v>
      </c>
      <c r="F37" s="853">
        <v>1</v>
      </c>
      <c r="G37" s="853">
        <v>355</v>
      </c>
      <c r="H37" s="853"/>
      <c r="I37" s="853">
        <v>355</v>
      </c>
      <c r="J37" s="853"/>
      <c r="K37" s="853"/>
      <c r="L37" s="853"/>
      <c r="M37" s="853"/>
      <c r="N37" s="853"/>
      <c r="O37" s="853"/>
      <c r="P37" s="838"/>
      <c r="Q37" s="854"/>
    </row>
    <row r="38" spans="1:17" ht="14.45" customHeight="1" x14ac:dyDescent="0.2">
      <c r="A38" s="832" t="s">
        <v>5160</v>
      </c>
      <c r="B38" s="833" t="s">
        <v>5046</v>
      </c>
      <c r="C38" s="833" t="s">
        <v>5050</v>
      </c>
      <c r="D38" s="833" t="s">
        <v>5104</v>
      </c>
      <c r="E38" s="833" t="s">
        <v>5105</v>
      </c>
      <c r="F38" s="853"/>
      <c r="G38" s="853"/>
      <c r="H38" s="853"/>
      <c r="I38" s="853"/>
      <c r="J38" s="853"/>
      <c r="K38" s="853"/>
      <c r="L38" s="853"/>
      <c r="M38" s="853"/>
      <c r="N38" s="853">
        <v>2</v>
      </c>
      <c r="O38" s="853">
        <v>2356</v>
      </c>
      <c r="P38" s="838"/>
      <c r="Q38" s="854">
        <v>1178</v>
      </c>
    </row>
    <row r="39" spans="1:17" ht="14.45" customHeight="1" x14ac:dyDescent="0.2">
      <c r="A39" s="832" t="s">
        <v>5160</v>
      </c>
      <c r="B39" s="833" t="s">
        <v>5106</v>
      </c>
      <c r="C39" s="833" t="s">
        <v>5050</v>
      </c>
      <c r="D39" s="833" t="s">
        <v>5111</v>
      </c>
      <c r="E39" s="833" t="s">
        <v>5112</v>
      </c>
      <c r="F39" s="853"/>
      <c r="G39" s="853"/>
      <c r="H39" s="853"/>
      <c r="I39" s="853"/>
      <c r="J39" s="853">
        <v>2</v>
      </c>
      <c r="K39" s="853">
        <v>254</v>
      </c>
      <c r="L39" s="853">
        <v>1</v>
      </c>
      <c r="M39" s="853">
        <v>127</v>
      </c>
      <c r="N39" s="853">
        <v>1</v>
      </c>
      <c r="O39" s="853">
        <v>126</v>
      </c>
      <c r="P39" s="838">
        <v>0.49606299212598426</v>
      </c>
      <c r="Q39" s="854">
        <v>126</v>
      </c>
    </row>
    <row r="40" spans="1:17" ht="14.45" customHeight="1" x14ac:dyDescent="0.2">
      <c r="A40" s="832" t="s">
        <v>5160</v>
      </c>
      <c r="B40" s="833" t="s">
        <v>5106</v>
      </c>
      <c r="C40" s="833" t="s">
        <v>5050</v>
      </c>
      <c r="D40" s="833" t="s">
        <v>5121</v>
      </c>
      <c r="E40" s="833" t="s">
        <v>5122</v>
      </c>
      <c r="F40" s="853">
        <v>1</v>
      </c>
      <c r="G40" s="853">
        <v>251</v>
      </c>
      <c r="H40" s="853"/>
      <c r="I40" s="853">
        <v>251</v>
      </c>
      <c r="J40" s="853"/>
      <c r="K40" s="853"/>
      <c r="L40" s="853"/>
      <c r="M40" s="853"/>
      <c r="N40" s="853"/>
      <c r="O40" s="853"/>
      <c r="P40" s="838"/>
      <c r="Q40" s="854"/>
    </row>
    <row r="41" spans="1:17" ht="14.45" customHeight="1" x14ac:dyDescent="0.2">
      <c r="A41" s="832" t="s">
        <v>5160</v>
      </c>
      <c r="B41" s="833" t="s">
        <v>5123</v>
      </c>
      <c r="C41" s="833" t="s">
        <v>5097</v>
      </c>
      <c r="D41" s="833" t="s">
        <v>5126</v>
      </c>
      <c r="E41" s="833" t="s">
        <v>5099</v>
      </c>
      <c r="F41" s="853"/>
      <c r="G41" s="853"/>
      <c r="H41" s="853"/>
      <c r="I41" s="853"/>
      <c r="J41" s="853">
        <v>2</v>
      </c>
      <c r="K41" s="853">
        <v>13354.96</v>
      </c>
      <c r="L41" s="853">
        <v>1</v>
      </c>
      <c r="M41" s="853">
        <v>6677.48</v>
      </c>
      <c r="N41" s="853"/>
      <c r="O41" s="853"/>
      <c r="P41" s="838"/>
      <c r="Q41" s="854"/>
    </row>
    <row r="42" spans="1:17" ht="14.45" customHeight="1" x14ac:dyDescent="0.2">
      <c r="A42" s="832" t="s">
        <v>5160</v>
      </c>
      <c r="B42" s="833" t="s">
        <v>5123</v>
      </c>
      <c r="C42" s="833" t="s">
        <v>5097</v>
      </c>
      <c r="D42" s="833" t="s">
        <v>5098</v>
      </c>
      <c r="E42" s="833" t="s">
        <v>5099</v>
      </c>
      <c r="F42" s="853"/>
      <c r="G42" s="853"/>
      <c r="H42" s="853"/>
      <c r="I42" s="853"/>
      <c r="J42" s="853"/>
      <c r="K42" s="853"/>
      <c r="L42" s="853"/>
      <c r="M42" s="853"/>
      <c r="N42" s="853">
        <v>1</v>
      </c>
      <c r="O42" s="853">
        <v>5568</v>
      </c>
      <c r="P42" s="838"/>
      <c r="Q42" s="854">
        <v>5568</v>
      </c>
    </row>
    <row r="43" spans="1:17" ht="14.45" customHeight="1" x14ac:dyDescent="0.2">
      <c r="A43" s="832" t="s">
        <v>5160</v>
      </c>
      <c r="B43" s="833" t="s">
        <v>5123</v>
      </c>
      <c r="C43" s="833" t="s">
        <v>5097</v>
      </c>
      <c r="D43" s="833" t="s">
        <v>5127</v>
      </c>
      <c r="E43" s="833" t="s">
        <v>5101</v>
      </c>
      <c r="F43" s="853"/>
      <c r="G43" s="853"/>
      <c r="H43" s="853"/>
      <c r="I43" s="853"/>
      <c r="J43" s="853">
        <v>1</v>
      </c>
      <c r="K43" s="853">
        <v>4368.43</v>
      </c>
      <c r="L43" s="853">
        <v>1</v>
      </c>
      <c r="M43" s="853">
        <v>4368.43</v>
      </c>
      <c r="N43" s="853"/>
      <c r="O43" s="853"/>
      <c r="P43" s="838"/>
      <c r="Q43" s="854"/>
    </row>
    <row r="44" spans="1:17" ht="14.45" customHeight="1" x14ac:dyDescent="0.2">
      <c r="A44" s="832" t="s">
        <v>5160</v>
      </c>
      <c r="B44" s="833" t="s">
        <v>5123</v>
      </c>
      <c r="C44" s="833" t="s">
        <v>5050</v>
      </c>
      <c r="D44" s="833" t="s">
        <v>5128</v>
      </c>
      <c r="E44" s="833" t="s">
        <v>5129</v>
      </c>
      <c r="F44" s="853"/>
      <c r="G44" s="853"/>
      <c r="H44" s="853"/>
      <c r="I44" s="853"/>
      <c r="J44" s="853">
        <v>3</v>
      </c>
      <c r="K44" s="853">
        <v>1740</v>
      </c>
      <c r="L44" s="853">
        <v>1</v>
      </c>
      <c r="M44" s="853">
        <v>580</v>
      </c>
      <c r="N44" s="853">
        <v>2</v>
      </c>
      <c r="O44" s="853">
        <v>1170</v>
      </c>
      <c r="P44" s="838">
        <v>0.67241379310344829</v>
      </c>
      <c r="Q44" s="854">
        <v>585</v>
      </c>
    </row>
    <row r="45" spans="1:17" ht="14.45" customHeight="1" x14ac:dyDescent="0.2">
      <c r="A45" s="832" t="s">
        <v>5161</v>
      </c>
      <c r="B45" s="833" t="s">
        <v>5046</v>
      </c>
      <c r="C45" s="833" t="s">
        <v>5050</v>
      </c>
      <c r="D45" s="833" t="s">
        <v>5063</v>
      </c>
      <c r="E45" s="833" t="s">
        <v>5064</v>
      </c>
      <c r="F45" s="853">
        <v>1</v>
      </c>
      <c r="G45" s="853">
        <v>1009</v>
      </c>
      <c r="H45" s="853">
        <v>0.99900990099009901</v>
      </c>
      <c r="I45" s="853">
        <v>1009</v>
      </c>
      <c r="J45" s="853">
        <v>1</v>
      </c>
      <c r="K45" s="853">
        <v>1010</v>
      </c>
      <c r="L45" s="853">
        <v>1</v>
      </c>
      <c r="M45" s="853">
        <v>1010</v>
      </c>
      <c r="N45" s="853">
        <v>1</v>
      </c>
      <c r="O45" s="853">
        <v>1013</v>
      </c>
      <c r="P45" s="838">
        <v>1.002970297029703</v>
      </c>
      <c r="Q45" s="854">
        <v>1013</v>
      </c>
    </row>
    <row r="46" spans="1:17" ht="14.45" customHeight="1" x14ac:dyDescent="0.2">
      <c r="A46" s="832" t="s">
        <v>5161</v>
      </c>
      <c r="B46" s="833" t="s">
        <v>5046</v>
      </c>
      <c r="C46" s="833" t="s">
        <v>5050</v>
      </c>
      <c r="D46" s="833" t="s">
        <v>5081</v>
      </c>
      <c r="E46" s="833" t="s">
        <v>5082</v>
      </c>
      <c r="F46" s="853"/>
      <c r="G46" s="853"/>
      <c r="H46" s="853"/>
      <c r="I46" s="853"/>
      <c r="J46" s="853">
        <v>1</v>
      </c>
      <c r="K46" s="853">
        <v>2016</v>
      </c>
      <c r="L46" s="853">
        <v>1</v>
      </c>
      <c r="M46" s="853">
        <v>2016</v>
      </c>
      <c r="N46" s="853"/>
      <c r="O46" s="853"/>
      <c r="P46" s="838"/>
      <c r="Q46" s="854"/>
    </row>
    <row r="47" spans="1:17" ht="14.45" customHeight="1" x14ac:dyDescent="0.2">
      <c r="A47" s="832" t="s">
        <v>5161</v>
      </c>
      <c r="B47" s="833" t="s">
        <v>5046</v>
      </c>
      <c r="C47" s="833" t="s">
        <v>5050</v>
      </c>
      <c r="D47" s="833" t="s">
        <v>5104</v>
      </c>
      <c r="E47" s="833" t="s">
        <v>5105</v>
      </c>
      <c r="F47" s="853"/>
      <c r="G47" s="853"/>
      <c r="H47" s="853"/>
      <c r="I47" s="853"/>
      <c r="J47" s="853"/>
      <c r="K47" s="853"/>
      <c r="L47" s="853"/>
      <c r="M47" s="853"/>
      <c r="N47" s="853">
        <v>26</v>
      </c>
      <c r="O47" s="853">
        <v>30628</v>
      </c>
      <c r="P47" s="838"/>
      <c r="Q47" s="854">
        <v>1178</v>
      </c>
    </row>
    <row r="48" spans="1:17" ht="14.45" customHeight="1" x14ac:dyDescent="0.2">
      <c r="A48" s="832" t="s">
        <v>5161</v>
      </c>
      <c r="B48" s="833" t="s">
        <v>5123</v>
      </c>
      <c r="C48" s="833" t="s">
        <v>5097</v>
      </c>
      <c r="D48" s="833" t="s">
        <v>5124</v>
      </c>
      <c r="E48" s="833" t="s">
        <v>5125</v>
      </c>
      <c r="F48" s="853"/>
      <c r="G48" s="853"/>
      <c r="H48" s="853"/>
      <c r="I48" s="853"/>
      <c r="J48" s="853">
        <v>2</v>
      </c>
      <c r="K48" s="853">
        <v>9712.7199999999993</v>
      </c>
      <c r="L48" s="853">
        <v>1</v>
      </c>
      <c r="M48" s="853">
        <v>4856.3599999999997</v>
      </c>
      <c r="N48" s="853"/>
      <c r="O48" s="853"/>
      <c r="P48" s="838"/>
      <c r="Q48" s="854"/>
    </row>
    <row r="49" spans="1:17" ht="14.45" customHeight="1" x14ac:dyDescent="0.2">
      <c r="A49" s="832" t="s">
        <v>5161</v>
      </c>
      <c r="B49" s="833" t="s">
        <v>5123</v>
      </c>
      <c r="C49" s="833" t="s">
        <v>5097</v>
      </c>
      <c r="D49" s="833" t="s">
        <v>5162</v>
      </c>
      <c r="E49" s="833" t="s">
        <v>5163</v>
      </c>
      <c r="F49" s="853"/>
      <c r="G49" s="853"/>
      <c r="H49" s="853"/>
      <c r="I49" s="853"/>
      <c r="J49" s="853"/>
      <c r="K49" s="853"/>
      <c r="L49" s="853"/>
      <c r="M49" s="853"/>
      <c r="N49" s="853">
        <v>3</v>
      </c>
      <c r="O49" s="853">
        <v>17654.670000000002</v>
      </c>
      <c r="P49" s="838"/>
      <c r="Q49" s="854">
        <v>5884.89</v>
      </c>
    </row>
    <row r="50" spans="1:17" ht="14.45" customHeight="1" x14ac:dyDescent="0.2">
      <c r="A50" s="832" t="s">
        <v>5161</v>
      </c>
      <c r="B50" s="833" t="s">
        <v>5123</v>
      </c>
      <c r="C50" s="833" t="s">
        <v>5097</v>
      </c>
      <c r="D50" s="833" t="s">
        <v>5126</v>
      </c>
      <c r="E50" s="833" t="s">
        <v>5099</v>
      </c>
      <c r="F50" s="853"/>
      <c r="G50" s="853"/>
      <c r="H50" s="853"/>
      <c r="I50" s="853"/>
      <c r="J50" s="853">
        <v>16</v>
      </c>
      <c r="K50" s="853">
        <v>106839.67999999999</v>
      </c>
      <c r="L50" s="853">
        <v>1</v>
      </c>
      <c r="M50" s="853">
        <v>6677.48</v>
      </c>
      <c r="N50" s="853">
        <v>4</v>
      </c>
      <c r="O50" s="853">
        <v>26709.919999999998</v>
      </c>
      <c r="P50" s="838">
        <v>0.25</v>
      </c>
      <c r="Q50" s="854">
        <v>6677.48</v>
      </c>
    </row>
    <row r="51" spans="1:17" ht="14.45" customHeight="1" x14ac:dyDescent="0.2">
      <c r="A51" s="832" t="s">
        <v>5161</v>
      </c>
      <c r="B51" s="833" t="s">
        <v>5123</v>
      </c>
      <c r="C51" s="833" t="s">
        <v>5097</v>
      </c>
      <c r="D51" s="833" t="s">
        <v>5098</v>
      </c>
      <c r="E51" s="833" t="s">
        <v>5099</v>
      </c>
      <c r="F51" s="853"/>
      <c r="G51" s="853"/>
      <c r="H51" s="853"/>
      <c r="I51" s="853"/>
      <c r="J51" s="853">
        <v>9</v>
      </c>
      <c r="K51" s="853">
        <v>50112</v>
      </c>
      <c r="L51" s="853">
        <v>1</v>
      </c>
      <c r="M51" s="853">
        <v>5568</v>
      </c>
      <c r="N51" s="853">
        <v>2</v>
      </c>
      <c r="O51" s="853">
        <v>11136</v>
      </c>
      <c r="P51" s="838">
        <v>0.22222222222222221</v>
      </c>
      <c r="Q51" s="854">
        <v>5568</v>
      </c>
    </row>
    <row r="52" spans="1:17" ht="14.45" customHeight="1" x14ac:dyDescent="0.2">
      <c r="A52" s="832" t="s">
        <v>5161</v>
      </c>
      <c r="B52" s="833" t="s">
        <v>5123</v>
      </c>
      <c r="C52" s="833" t="s">
        <v>5097</v>
      </c>
      <c r="D52" s="833" t="s">
        <v>5127</v>
      </c>
      <c r="E52" s="833" t="s">
        <v>5101</v>
      </c>
      <c r="F52" s="853"/>
      <c r="G52" s="853"/>
      <c r="H52" s="853"/>
      <c r="I52" s="853"/>
      <c r="J52" s="853">
        <v>2</v>
      </c>
      <c r="K52" s="853">
        <v>8736.86</v>
      </c>
      <c r="L52" s="853">
        <v>1</v>
      </c>
      <c r="M52" s="853">
        <v>4368.43</v>
      </c>
      <c r="N52" s="853"/>
      <c r="O52" s="853"/>
      <c r="P52" s="838"/>
      <c r="Q52" s="854"/>
    </row>
    <row r="53" spans="1:17" ht="14.45" customHeight="1" x14ac:dyDescent="0.2">
      <c r="A53" s="832" t="s">
        <v>5161</v>
      </c>
      <c r="B53" s="833" t="s">
        <v>5123</v>
      </c>
      <c r="C53" s="833" t="s">
        <v>5097</v>
      </c>
      <c r="D53" s="833" t="s">
        <v>5100</v>
      </c>
      <c r="E53" s="833" t="s">
        <v>5101</v>
      </c>
      <c r="F53" s="853"/>
      <c r="G53" s="853"/>
      <c r="H53" s="853"/>
      <c r="I53" s="853"/>
      <c r="J53" s="853">
        <v>5</v>
      </c>
      <c r="K53" s="853">
        <v>12462.25</v>
      </c>
      <c r="L53" s="853">
        <v>1</v>
      </c>
      <c r="M53" s="853">
        <v>2492.4499999999998</v>
      </c>
      <c r="N53" s="853">
        <v>3</v>
      </c>
      <c r="O53" s="853">
        <v>7477.3499999999995</v>
      </c>
      <c r="P53" s="838">
        <v>0.6</v>
      </c>
      <c r="Q53" s="854">
        <v>2492.4499999999998</v>
      </c>
    </row>
    <row r="54" spans="1:17" ht="14.45" customHeight="1" x14ac:dyDescent="0.2">
      <c r="A54" s="832" t="s">
        <v>5161</v>
      </c>
      <c r="B54" s="833" t="s">
        <v>5123</v>
      </c>
      <c r="C54" s="833" t="s">
        <v>5050</v>
      </c>
      <c r="D54" s="833" t="s">
        <v>5128</v>
      </c>
      <c r="E54" s="833" t="s">
        <v>5129</v>
      </c>
      <c r="F54" s="853"/>
      <c r="G54" s="853"/>
      <c r="H54" s="853"/>
      <c r="I54" s="853"/>
      <c r="J54" s="853">
        <v>36</v>
      </c>
      <c r="K54" s="853">
        <v>20880</v>
      </c>
      <c r="L54" s="853">
        <v>1</v>
      </c>
      <c r="M54" s="853">
        <v>580</v>
      </c>
      <c r="N54" s="853">
        <v>16</v>
      </c>
      <c r="O54" s="853">
        <v>9360</v>
      </c>
      <c r="P54" s="838">
        <v>0.44827586206896552</v>
      </c>
      <c r="Q54" s="854">
        <v>585</v>
      </c>
    </row>
    <row r="55" spans="1:17" ht="14.45" customHeight="1" x14ac:dyDescent="0.2">
      <c r="A55" s="832" t="s">
        <v>5164</v>
      </c>
      <c r="B55" s="833" t="s">
        <v>5046</v>
      </c>
      <c r="C55" s="833" t="s">
        <v>5050</v>
      </c>
      <c r="D55" s="833" t="s">
        <v>5083</v>
      </c>
      <c r="E55" s="833" t="s">
        <v>5084</v>
      </c>
      <c r="F55" s="853">
        <v>1</v>
      </c>
      <c r="G55" s="853">
        <v>355</v>
      </c>
      <c r="H55" s="853"/>
      <c r="I55" s="853">
        <v>355</v>
      </c>
      <c r="J55" s="853"/>
      <c r="K55" s="853"/>
      <c r="L55" s="853"/>
      <c r="M55" s="853"/>
      <c r="N55" s="853"/>
      <c r="O55" s="853"/>
      <c r="P55" s="838"/>
      <c r="Q55" s="854"/>
    </row>
    <row r="56" spans="1:17" ht="14.45" customHeight="1" x14ac:dyDescent="0.2">
      <c r="A56" s="832" t="s">
        <v>5164</v>
      </c>
      <c r="B56" s="833" t="s">
        <v>5046</v>
      </c>
      <c r="C56" s="833" t="s">
        <v>5050</v>
      </c>
      <c r="D56" s="833" t="s">
        <v>5104</v>
      </c>
      <c r="E56" s="833" t="s">
        <v>5105</v>
      </c>
      <c r="F56" s="853"/>
      <c r="G56" s="853"/>
      <c r="H56" s="853"/>
      <c r="I56" s="853"/>
      <c r="J56" s="853"/>
      <c r="K56" s="853"/>
      <c r="L56" s="853"/>
      <c r="M56" s="853"/>
      <c r="N56" s="853">
        <v>1</v>
      </c>
      <c r="O56" s="853">
        <v>1178</v>
      </c>
      <c r="P56" s="838"/>
      <c r="Q56" s="854">
        <v>1178</v>
      </c>
    </row>
    <row r="57" spans="1:17" ht="14.45" customHeight="1" x14ac:dyDescent="0.2">
      <c r="A57" s="832" t="s">
        <v>5164</v>
      </c>
      <c r="B57" s="833" t="s">
        <v>5106</v>
      </c>
      <c r="C57" s="833" t="s">
        <v>5050</v>
      </c>
      <c r="D57" s="833" t="s">
        <v>5111</v>
      </c>
      <c r="E57" s="833" t="s">
        <v>5112</v>
      </c>
      <c r="F57" s="853">
        <v>1</v>
      </c>
      <c r="G57" s="853">
        <v>126</v>
      </c>
      <c r="H57" s="853"/>
      <c r="I57" s="853">
        <v>126</v>
      </c>
      <c r="J57" s="853"/>
      <c r="K57" s="853"/>
      <c r="L57" s="853"/>
      <c r="M57" s="853"/>
      <c r="N57" s="853"/>
      <c r="O57" s="853"/>
      <c r="P57" s="838"/>
      <c r="Q57" s="854"/>
    </row>
    <row r="58" spans="1:17" ht="14.45" customHeight="1" x14ac:dyDescent="0.2">
      <c r="A58" s="832" t="s">
        <v>5164</v>
      </c>
      <c r="B58" s="833" t="s">
        <v>5123</v>
      </c>
      <c r="C58" s="833" t="s">
        <v>5050</v>
      </c>
      <c r="D58" s="833" t="s">
        <v>5128</v>
      </c>
      <c r="E58" s="833" t="s">
        <v>5129</v>
      </c>
      <c r="F58" s="853"/>
      <c r="G58" s="853"/>
      <c r="H58" s="853"/>
      <c r="I58" s="853"/>
      <c r="J58" s="853"/>
      <c r="K58" s="853"/>
      <c r="L58" s="853"/>
      <c r="M58" s="853"/>
      <c r="N58" s="853">
        <v>1</v>
      </c>
      <c r="O58" s="853">
        <v>585</v>
      </c>
      <c r="P58" s="838"/>
      <c r="Q58" s="854">
        <v>585</v>
      </c>
    </row>
    <row r="59" spans="1:17" ht="14.45" customHeight="1" x14ac:dyDescent="0.2">
      <c r="A59" s="832" t="s">
        <v>5045</v>
      </c>
      <c r="B59" s="833" t="s">
        <v>5106</v>
      </c>
      <c r="C59" s="833" t="s">
        <v>5050</v>
      </c>
      <c r="D59" s="833" t="s">
        <v>5111</v>
      </c>
      <c r="E59" s="833" t="s">
        <v>5112</v>
      </c>
      <c r="F59" s="853"/>
      <c r="G59" s="853"/>
      <c r="H59" s="853"/>
      <c r="I59" s="853"/>
      <c r="J59" s="853">
        <v>1</v>
      </c>
      <c r="K59" s="853">
        <v>127</v>
      </c>
      <c r="L59" s="853">
        <v>1</v>
      </c>
      <c r="M59" s="853">
        <v>127</v>
      </c>
      <c r="N59" s="853"/>
      <c r="O59" s="853"/>
      <c r="P59" s="838"/>
      <c r="Q59" s="854"/>
    </row>
    <row r="60" spans="1:17" ht="14.45" customHeight="1" x14ac:dyDescent="0.2">
      <c r="A60" s="832" t="s">
        <v>5045</v>
      </c>
      <c r="B60" s="833" t="s">
        <v>5106</v>
      </c>
      <c r="C60" s="833" t="s">
        <v>5050</v>
      </c>
      <c r="D60" s="833" t="s">
        <v>5121</v>
      </c>
      <c r="E60" s="833" t="s">
        <v>5122</v>
      </c>
      <c r="F60" s="853"/>
      <c r="G60" s="853"/>
      <c r="H60" s="853"/>
      <c r="I60" s="853"/>
      <c r="J60" s="853">
        <v>1</v>
      </c>
      <c r="K60" s="853">
        <v>252</v>
      </c>
      <c r="L60" s="853">
        <v>1</v>
      </c>
      <c r="M60" s="853">
        <v>252</v>
      </c>
      <c r="N60" s="853"/>
      <c r="O60" s="853"/>
      <c r="P60" s="838"/>
      <c r="Q60" s="854"/>
    </row>
    <row r="61" spans="1:17" ht="14.45" customHeight="1" x14ac:dyDescent="0.2">
      <c r="A61" s="832" t="s">
        <v>5045</v>
      </c>
      <c r="B61" s="833" t="s">
        <v>5123</v>
      </c>
      <c r="C61" s="833" t="s">
        <v>5097</v>
      </c>
      <c r="D61" s="833" t="s">
        <v>5162</v>
      </c>
      <c r="E61" s="833" t="s">
        <v>5163</v>
      </c>
      <c r="F61" s="853"/>
      <c r="G61" s="853"/>
      <c r="H61" s="853"/>
      <c r="I61" s="853"/>
      <c r="J61" s="853"/>
      <c r="K61" s="853"/>
      <c r="L61" s="853"/>
      <c r="M61" s="853"/>
      <c r="N61" s="853">
        <v>1</v>
      </c>
      <c r="O61" s="853">
        <v>5884.89</v>
      </c>
      <c r="P61" s="838"/>
      <c r="Q61" s="854">
        <v>5884.89</v>
      </c>
    </row>
    <row r="62" spans="1:17" ht="14.45" customHeight="1" x14ac:dyDescent="0.2">
      <c r="A62" s="832" t="s">
        <v>5045</v>
      </c>
      <c r="B62" s="833" t="s">
        <v>5123</v>
      </c>
      <c r="C62" s="833" t="s">
        <v>5050</v>
      </c>
      <c r="D62" s="833" t="s">
        <v>5128</v>
      </c>
      <c r="E62" s="833" t="s">
        <v>5129</v>
      </c>
      <c r="F62" s="853"/>
      <c r="G62" s="853"/>
      <c r="H62" s="853"/>
      <c r="I62" s="853"/>
      <c r="J62" s="853"/>
      <c r="K62" s="853"/>
      <c r="L62" s="853"/>
      <c r="M62" s="853"/>
      <c r="N62" s="853">
        <v>1</v>
      </c>
      <c r="O62" s="853">
        <v>585</v>
      </c>
      <c r="P62" s="838"/>
      <c r="Q62" s="854">
        <v>585</v>
      </c>
    </row>
    <row r="63" spans="1:17" ht="14.45" customHeight="1" x14ac:dyDescent="0.2">
      <c r="A63" s="832" t="s">
        <v>5165</v>
      </c>
      <c r="B63" s="833" t="s">
        <v>5046</v>
      </c>
      <c r="C63" s="833" t="s">
        <v>5050</v>
      </c>
      <c r="D63" s="833" t="s">
        <v>5061</v>
      </c>
      <c r="E63" s="833" t="s">
        <v>5062</v>
      </c>
      <c r="F63" s="853"/>
      <c r="G63" s="853"/>
      <c r="H63" s="853"/>
      <c r="I63" s="853"/>
      <c r="J63" s="853">
        <v>1</v>
      </c>
      <c r="K63" s="853">
        <v>432</v>
      </c>
      <c r="L63" s="853">
        <v>1</v>
      </c>
      <c r="M63" s="853">
        <v>432</v>
      </c>
      <c r="N63" s="853"/>
      <c r="O63" s="853"/>
      <c r="P63" s="838"/>
      <c r="Q63" s="854"/>
    </row>
    <row r="64" spans="1:17" ht="14.45" customHeight="1" x14ac:dyDescent="0.2">
      <c r="A64" s="832" t="s">
        <v>5165</v>
      </c>
      <c r="B64" s="833" t="s">
        <v>5046</v>
      </c>
      <c r="C64" s="833" t="s">
        <v>5050</v>
      </c>
      <c r="D64" s="833" t="s">
        <v>5063</v>
      </c>
      <c r="E64" s="833" t="s">
        <v>5064</v>
      </c>
      <c r="F64" s="853">
        <v>8</v>
      </c>
      <c r="G64" s="853">
        <v>8072</v>
      </c>
      <c r="H64" s="853">
        <v>0.39960396039603963</v>
      </c>
      <c r="I64" s="853">
        <v>1009</v>
      </c>
      <c r="J64" s="853">
        <v>20</v>
      </c>
      <c r="K64" s="853">
        <v>20200</v>
      </c>
      <c r="L64" s="853">
        <v>1</v>
      </c>
      <c r="M64" s="853">
        <v>1010</v>
      </c>
      <c r="N64" s="853">
        <v>8</v>
      </c>
      <c r="O64" s="853">
        <v>8104</v>
      </c>
      <c r="P64" s="838">
        <v>0.40118811881188121</v>
      </c>
      <c r="Q64" s="854">
        <v>1013</v>
      </c>
    </row>
    <row r="65" spans="1:17" ht="14.45" customHeight="1" x14ac:dyDescent="0.2">
      <c r="A65" s="832" t="s">
        <v>5165</v>
      </c>
      <c r="B65" s="833" t="s">
        <v>5046</v>
      </c>
      <c r="C65" s="833" t="s">
        <v>5050</v>
      </c>
      <c r="D65" s="833" t="s">
        <v>5081</v>
      </c>
      <c r="E65" s="833" t="s">
        <v>5082</v>
      </c>
      <c r="F65" s="853">
        <v>1</v>
      </c>
      <c r="G65" s="853">
        <v>2015</v>
      </c>
      <c r="H65" s="853">
        <v>0.24987599206349206</v>
      </c>
      <c r="I65" s="853">
        <v>2015</v>
      </c>
      <c r="J65" s="853">
        <v>4</v>
      </c>
      <c r="K65" s="853">
        <v>8064</v>
      </c>
      <c r="L65" s="853">
        <v>1</v>
      </c>
      <c r="M65" s="853">
        <v>2016</v>
      </c>
      <c r="N65" s="853">
        <v>1</v>
      </c>
      <c r="O65" s="853">
        <v>2019</v>
      </c>
      <c r="P65" s="838">
        <v>0.25037202380952384</v>
      </c>
      <c r="Q65" s="854">
        <v>2019</v>
      </c>
    </row>
    <row r="66" spans="1:17" ht="14.45" customHeight="1" x14ac:dyDescent="0.2">
      <c r="A66" s="832" t="s">
        <v>5165</v>
      </c>
      <c r="B66" s="833" t="s">
        <v>5046</v>
      </c>
      <c r="C66" s="833" t="s">
        <v>5050</v>
      </c>
      <c r="D66" s="833" t="s">
        <v>5104</v>
      </c>
      <c r="E66" s="833" t="s">
        <v>5105</v>
      </c>
      <c r="F66" s="853"/>
      <c r="G66" s="853"/>
      <c r="H66" s="853"/>
      <c r="I66" s="853"/>
      <c r="J66" s="853"/>
      <c r="K66" s="853"/>
      <c r="L66" s="853"/>
      <c r="M66" s="853"/>
      <c r="N66" s="853">
        <v>2</v>
      </c>
      <c r="O66" s="853">
        <v>2356</v>
      </c>
      <c r="P66" s="838"/>
      <c r="Q66" s="854">
        <v>1178</v>
      </c>
    </row>
    <row r="67" spans="1:17" ht="14.45" customHeight="1" x14ac:dyDescent="0.2">
      <c r="A67" s="832" t="s">
        <v>5165</v>
      </c>
      <c r="B67" s="833" t="s">
        <v>5106</v>
      </c>
      <c r="C67" s="833" t="s">
        <v>5050</v>
      </c>
      <c r="D67" s="833" t="s">
        <v>5111</v>
      </c>
      <c r="E67" s="833" t="s">
        <v>5112</v>
      </c>
      <c r="F67" s="853">
        <v>5</v>
      </c>
      <c r="G67" s="853">
        <v>630</v>
      </c>
      <c r="H67" s="853">
        <v>4.9606299212598426</v>
      </c>
      <c r="I67" s="853">
        <v>126</v>
      </c>
      <c r="J67" s="853">
        <v>1</v>
      </c>
      <c r="K67" s="853">
        <v>127</v>
      </c>
      <c r="L67" s="853">
        <v>1</v>
      </c>
      <c r="M67" s="853">
        <v>127</v>
      </c>
      <c r="N67" s="853">
        <v>3</v>
      </c>
      <c r="O67" s="853">
        <v>378</v>
      </c>
      <c r="P67" s="838">
        <v>2.9763779527559056</v>
      </c>
      <c r="Q67" s="854">
        <v>126</v>
      </c>
    </row>
    <row r="68" spans="1:17" ht="14.45" customHeight="1" x14ac:dyDescent="0.2">
      <c r="A68" s="832" t="s">
        <v>5165</v>
      </c>
      <c r="B68" s="833" t="s">
        <v>5106</v>
      </c>
      <c r="C68" s="833" t="s">
        <v>5050</v>
      </c>
      <c r="D68" s="833" t="s">
        <v>5117</v>
      </c>
      <c r="E68" s="833" t="s">
        <v>5118</v>
      </c>
      <c r="F68" s="853"/>
      <c r="G68" s="853"/>
      <c r="H68" s="853"/>
      <c r="I68" s="853"/>
      <c r="J68" s="853">
        <v>1</v>
      </c>
      <c r="K68" s="853">
        <v>375</v>
      </c>
      <c r="L68" s="853">
        <v>1</v>
      </c>
      <c r="M68" s="853">
        <v>375</v>
      </c>
      <c r="N68" s="853"/>
      <c r="O68" s="853"/>
      <c r="P68" s="838"/>
      <c r="Q68" s="854"/>
    </row>
    <row r="69" spans="1:17" ht="14.45" customHeight="1" x14ac:dyDescent="0.2">
      <c r="A69" s="832" t="s">
        <v>5165</v>
      </c>
      <c r="B69" s="833" t="s">
        <v>5106</v>
      </c>
      <c r="C69" s="833" t="s">
        <v>5050</v>
      </c>
      <c r="D69" s="833" t="s">
        <v>5119</v>
      </c>
      <c r="E69" s="833" t="s">
        <v>5120</v>
      </c>
      <c r="F69" s="853">
        <v>1</v>
      </c>
      <c r="G69" s="853">
        <v>373</v>
      </c>
      <c r="H69" s="853">
        <v>0.99732620320855614</v>
      </c>
      <c r="I69" s="853">
        <v>373</v>
      </c>
      <c r="J69" s="853">
        <v>1</v>
      </c>
      <c r="K69" s="853">
        <v>374</v>
      </c>
      <c r="L69" s="853">
        <v>1</v>
      </c>
      <c r="M69" s="853">
        <v>374</v>
      </c>
      <c r="N69" s="853">
        <v>1</v>
      </c>
      <c r="O69" s="853">
        <v>376</v>
      </c>
      <c r="P69" s="838">
        <v>1.0053475935828877</v>
      </c>
      <c r="Q69" s="854">
        <v>376</v>
      </c>
    </row>
    <row r="70" spans="1:17" ht="14.45" customHeight="1" x14ac:dyDescent="0.2">
      <c r="A70" s="832" t="s">
        <v>5165</v>
      </c>
      <c r="B70" s="833" t="s">
        <v>5106</v>
      </c>
      <c r="C70" s="833" t="s">
        <v>5050</v>
      </c>
      <c r="D70" s="833" t="s">
        <v>5121</v>
      </c>
      <c r="E70" s="833" t="s">
        <v>5122</v>
      </c>
      <c r="F70" s="853">
        <v>1</v>
      </c>
      <c r="G70" s="853">
        <v>251</v>
      </c>
      <c r="H70" s="853"/>
      <c r="I70" s="853">
        <v>251</v>
      </c>
      <c r="J70" s="853"/>
      <c r="K70" s="853"/>
      <c r="L70" s="853"/>
      <c r="M70" s="853"/>
      <c r="N70" s="853">
        <v>2</v>
      </c>
      <c r="O70" s="853">
        <v>508</v>
      </c>
      <c r="P70" s="838"/>
      <c r="Q70" s="854">
        <v>254</v>
      </c>
    </row>
    <row r="71" spans="1:17" ht="14.45" customHeight="1" x14ac:dyDescent="0.2">
      <c r="A71" s="832" t="s">
        <v>5165</v>
      </c>
      <c r="B71" s="833" t="s">
        <v>5123</v>
      </c>
      <c r="C71" s="833" t="s">
        <v>5097</v>
      </c>
      <c r="D71" s="833" t="s">
        <v>5126</v>
      </c>
      <c r="E71" s="833" t="s">
        <v>5099</v>
      </c>
      <c r="F71" s="853"/>
      <c r="G71" s="853"/>
      <c r="H71" s="853"/>
      <c r="I71" s="853"/>
      <c r="J71" s="853">
        <v>1</v>
      </c>
      <c r="K71" s="853">
        <v>6677.48</v>
      </c>
      <c r="L71" s="853">
        <v>1</v>
      </c>
      <c r="M71" s="853">
        <v>6677.48</v>
      </c>
      <c r="N71" s="853">
        <v>1</v>
      </c>
      <c r="O71" s="853">
        <v>6677.48</v>
      </c>
      <c r="P71" s="838">
        <v>1</v>
      </c>
      <c r="Q71" s="854">
        <v>6677.48</v>
      </c>
    </row>
    <row r="72" spans="1:17" ht="14.45" customHeight="1" x14ac:dyDescent="0.2">
      <c r="A72" s="832" t="s">
        <v>5165</v>
      </c>
      <c r="B72" s="833" t="s">
        <v>5123</v>
      </c>
      <c r="C72" s="833" t="s">
        <v>5097</v>
      </c>
      <c r="D72" s="833" t="s">
        <v>5155</v>
      </c>
      <c r="E72" s="833" t="s">
        <v>5099</v>
      </c>
      <c r="F72" s="853"/>
      <c r="G72" s="853"/>
      <c r="H72" s="853"/>
      <c r="I72" s="853"/>
      <c r="J72" s="853"/>
      <c r="K72" s="853"/>
      <c r="L72" s="853"/>
      <c r="M72" s="853"/>
      <c r="N72" s="853">
        <v>1</v>
      </c>
      <c r="O72" s="853">
        <v>6071</v>
      </c>
      <c r="P72" s="838"/>
      <c r="Q72" s="854">
        <v>6071</v>
      </c>
    </row>
    <row r="73" spans="1:17" ht="14.45" customHeight="1" x14ac:dyDescent="0.2">
      <c r="A73" s="832" t="s">
        <v>5165</v>
      </c>
      <c r="B73" s="833" t="s">
        <v>5123</v>
      </c>
      <c r="C73" s="833" t="s">
        <v>5050</v>
      </c>
      <c r="D73" s="833" t="s">
        <v>5128</v>
      </c>
      <c r="E73" s="833" t="s">
        <v>5129</v>
      </c>
      <c r="F73" s="853"/>
      <c r="G73" s="853"/>
      <c r="H73" s="853"/>
      <c r="I73" s="853"/>
      <c r="J73" s="853">
        <v>1</v>
      </c>
      <c r="K73" s="853">
        <v>580</v>
      </c>
      <c r="L73" s="853">
        <v>1</v>
      </c>
      <c r="M73" s="853">
        <v>580</v>
      </c>
      <c r="N73" s="853">
        <v>2</v>
      </c>
      <c r="O73" s="853">
        <v>1170</v>
      </c>
      <c r="P73" s="838">
        <v>2.0172413793103448</v>
      </c>
      <c r="Q73" s="854">
        <v>585</v>
      </c>
    </row>
    <row r="74" spans="1:17" ht="14.45" customHeight="1" x14ac:dyDescent="0.2">
      <c r="A74" s="832" t="s">
        <v>5166</v>
      </c>
      <c r="B74" s="833" t="s">
        <v>5046</v>
      </c>
      <c r="C74" s="833" t="s">
        <v>5050</v>
      </c>
      <c r="D74" s="833" t="s">
        <v>5051</v>
      </c>
      <c r="E74" s="833" t="s">
        <v>5052</v>
      </c>
      <c r="F74" s="853"/>
      <c r="G74" s="853"/>
      <c r="H74" s="853"/>
      <c r="I74" s="853"/>
      <c r="J74" s="853">
        <v>1</v>
      </c>
      <c r="K74" s="853">
        <v>37</v>
      </c>
      <c r="L74" s="853">
        <v>1</v>
      </c>
      <c r="M74" s="853">
        <v>37</v>
      </c>
      <c r="N74" s="853"/>
      <c r="O74" s="853"/>
      <c r="P74" s="838"/>
      <c r="Q74" s="854"/>
    </row>
    <row r="75" spans="1:17" ht="14.45" customHeight="1" x14ac:dyDescent="0.2">
      <c r="A75" s="832" t="s">
        <v>5166</v>
      </c>
      <c r="B75" s="833" t="s">
        <v>5046</v>
      </c>
      <c r="C75" s="833" t="s">
        <v>5050</v>
      </c>
      <c r="D75" s="833" t="s">
        <v>5083</v>
      </c>
      <c r="E75" s="833" t="s">
        <v>5084</v>
      </c>
      <c r="F75" s="853"/>
      <c r="G75" s="853"/>
      <c r="H75" s="853"/>
      <c r="I75" s="853"/>
      <c r="J75" s="853">
        <v>1</v>
      </c>
      <c r="K75" s="853">
        <v>355</v>
      </c>
      <c r="L75" s="853">
        <v>1</v>
      </c>
      <c r="M75" s="853">
        <v>355</v>
      </c>
      <c r="N75" s="853"/>
      <c r="O75" s="853"/>
      <c r="P75" s="838"/>
      <c r="Q75" s="854"/>
    </row>
    <row r="76" spans="1:17" ht="14.45" customHeight="1" x14ac:dyDescent="0.2">
      <c r="A76" s="832" t="s">
        <v>5166</v>
      </c>
      <c r="B76" s="833" t="s">
        <v>5046</v>
      </c>
      <c r="C76" s="833" t="s">
        <v>5050</v>
      </c>
      <c r="D76" s="833" t="s">
        <v>5104</v>
      </c>
      <c r="E76" s="833" t="s">
        <v>5105</v>
      </c>
      <c r="F76" s="853"/>
      <c r="G76" s="853"/>
      <c r="H76" s="853"/>
      <c r="I76" s="853"/>
      <c r="J76" s="853"/>
      <c r="K76" s="853"/>
      <c r="L76" s="853"/>
      <c r="M76" s="853"/>
      <c r="N76" s="853">
        <v>2</v>
      </c>
      <c r="O76" s="853">
        <v>2356</v>
      </c>
      <c r="P76" s="838"/>
      <c r="Q76" s="854">
        <v>1178</v>
      </c>
    </row>
    <row r="77" spans="1:17" ht="14.45" customHeight="1" x14ac:dyDescent="0.2">
      <c r="A77" s="832" t="s">
        <v>5166</v>
      </c>
      <c r="B77" s="833" t="s">
        <v>5123</v>
      </c>
      <c r="C77" s="833" t="s">
        <v>5050</v>
      </c>
      <c r="D77" s="833" t="s">
        <v>5128</v>
      </c>
      <c r="E77" s="833" t="s">
        <v>5129</v>
      </c>
      <c r="F77" s="853"/>
      <c r="G77" s="853"/>
      <c r="H77" s="853"/>
      <c r="I77" s="853"/>
      <c r="J77" s="853">
        <v>1</v>
      </c>
      <c r="K77" s="853">
        <v>580</v>
      </c>
      <c r="L77" s="853">
        <v>1</v>
      </c>
      <c r="M77" s="853">
        <v>580</v>
      </c>
      <c r="N77" s="853"/>
      <c r="O77" s="853"/>
      <c r="P77" s="838"/>
      <c r="Q77" s="854"/>
    </row>
    <row r="78" spans="1:17" ht="14.45" customHeight="1" x14ac:dyDescent="0.2">
      <c r="A78" s="832" t="s">
        <v>5167</v>
      </c>
      <c r="B78" s="833" t="s">
        <v>5046</v>
      </c>
      <c r="C78" s="833" t="s">
        <v>5050</v>
      </c>
      <c r="D78" s="833" t="s">
        <v>5104</v>
      </c>
      <c r="E78" s="833" t="s">
        <v>5105</v>
      </c>
      <c r="F78" s="853"/>
      <c r="G78" s="853"/>
      <c r="H78" s="853"/>
      <c r="I78" s="853"/>
      <c r="J78" s="853"/>
      <c r="K78" s="853"/>
      <c r="L78" s="853"/>
      <c r="M78" s="853"/>
      <c r="N78" s="853">
        <v>1</v>
      </c>
      <c r="O78" s="853">
        <v>1178</v>
      </c>
      <c r="P78" s="838"/>
      <c r="Q78" s="854">
        <v>1178</v>
      </c>
    </row>
    <row r="79" spans="1:17" ht="14.45" customHeight="1" x14ac:dyDescent="0.2">
      <c r="A79" s="832" t="s">
        <v>5168</v>
      </c>
      <c r="B79" s="833" t="s">
        <v>5046</v>
      </c>
      <c r="C79" s="833" t="s">
        <v>5050</v>
      </c>
      <c r="D79" s="833" t="s">
        <v>5104</v>
      </c>
      <c r="E79" s="833" t="s">
        <v>5105</v>
      </c>
      <c r="F79" s="853"/>
      <c r="G79" s="853"/>
      <c r="H79" s="853"/>
      <c r="I79" s="853"/>
      <c r="J79" s="853"/>
      <c r="K79" s="853"/>
      <c r="L79" s="853"/>
      <c r="M79" s="853"/>
      <c r="N79" s="853">
        <v>3</v>
      </c>
      <c r="O79" s="853">
        <v>3534</v>
      </c>
      <c r="P79" s="838"/>
      <c r="Q79" s="854">
        <v>1178</v>
      </c>
    </row>
    <row r="80" spans="1:17" ht="14.45" customHeight="1" x14ac:dyDescent="0.2">
      <c r="A80" s="832" t="s">
        <v>5168</v>
      </c>
      <c r="B80" s="833" t="s">
        <v>5123</v>
      </c>
      <c r="C80" s="833" t="s">
        <v>5050</v>
      </c>
      <c r="D80" s="833" t="s">
        <v>5128</v>
      </c>
      <c r="E80" s="833" t="s">
        <v>5129</v>
      </c>
      <c r="F80" s="853"/>
      <c r="G80" s="853"/>
      <c r="H80" s="853"/>
      <c r="I80" s="853"/>
      <c r="J80" s="853"/>
      <c r="K80" s="853"/>
      <c r="L80" s="853"/>
      <c r="M80" s="853"/>
      <c r="N80" s="853">
        <v>2</v>
      </c>
      <c r="O80" s="853">
        <v>1170</v>
      </c>
      <c r="P80" s="838"/>
      <c r="Q80" s="854">
        <v>585</v>
      </c>
    </row>
    <row r="81" spans="1:17" ht="14.45" customHeight="1" x14ac:dyDescent="0.2">
      <c r="A81" s="832" t="s">
        <v>5169</v>
      </c>
      <c r="B81" s="833" t="s">
        <v>5046</v>
      </c>
      <c r="C81" s="833" t="s">
        <v>5050</v>
      </c>
      <c r="D81" s="833" t="s">
        <v>5063</v>
      </c>
      <c r="E81" s="833" t="s">
        <v>5064</v>
      </c>
      <c r="F81" s="853">
        <v>1</v>
      </c>
      <c r="G81" s="853">
        <v>1009</v>
      </c>
      <c r="H81" s="853"/>
      <c r="I81" s="853">
        <v>1009</v>
      </c>
      <c r="J81" s="853"/>
      <c r="K81" s="853"/>
      <c r="L81" s="853"/>
      <c r="M81" s="853"/>
      <c r="N81" s="853"/>
      <c r="O81" s="853"/>
      <c r="P81" s="838"/>
      <c r="Q81" s="854"/>
    </row>
    <row r="82" spans="1:17" ht="14.45" customHeight="1" x14ac:dyDescent="0.2">
      <c r="A82" s="832" t="s">
        <v>5169</v>
      </c>
      <c r="B82" s="833" t="s">
        <v>5106</v>
      </c>
      <c r="C82" s="833" t="s">
        <v>5050</v>
      </c>
      <c r="D82" s="833" t="s">
        <v>5111</v>
      </c>
      <c r="E82" s="833" t="s">
        <v>5112</v>
      </c>
      <c r="F82" s="853"/>
      <c r="G82" s="853"/>
      <c r="H82" s="853"/>
      <c r="I82" s="853"/>
      <c r="J82" s="853"/>
      <c r="K82" s="853"/>
      <c r="L82" s="853"/>
      <c r="M82" s="853"/>
      <c r="N82" s="853">
        <v>1</v>
      </c>
      <c r="O82" s="853">
        <v>126</v>
      </c>
      <c r="P82" s="838"/>
      <c r="Q82" s="854">
        <v>126</v>
      </c>
    </row>
    <row r="83" spans="1:17" ht="14.45" customHeight="1" x14ac:dyDescent="0.2">
      <c r="A83" s="832" t="s">
        <v>5170</v>
      </c>
      <c r="B83" s="833" t="s">
        <v>5046</v>
      </c>
      <c r="C83" s="833" t="s">
        <v>5050</v>
      </c>
      <c r="D83" s="833" t="s">
        <v>5104</v>
      </c>
      <c r="E83" s="833" t="s">
        <v>5105</v>
      </c>
      <c r="F83" s="853"/>
      <c r="G83" s="853"/>
      <c r="H83" s="853"/>
      <c r="I83" s="853"/>
      <c r="J83" s="853"/>
      <c r="K83" s="853"/>
      <c r="L83" s="853"/>
      <c r="M83" s="853"/>
      <c r="N83" s="853">
        <v>1</v>
      </c>
      <c r="O83" s="853">
        <v>1178</v>
      </c>
      <c r="P83" s="838"/>
      <c r="Q83" s="854">
        <v>1178</v>
      </c>
    </row>
    <row r="84" spans="1:17" ht="14.45" customHeight="1" x14ac:dyDescent="0.2">
      <c r="A84" s="832" t="s">
        <v>5170</v>
      </c>
      <c r="B84" s="833" t="s">
        <v>5123</v>
      </c>
      <c r="C84" s="833" t="s">
        <v>5097</v>
      </c>
      <c r="D84" s="833" t="s">
        <v>5100</v>
      </c>
      <c r="E84" s="833" t="s">
        <v>5101</v>
      </c>
      <c r="F84" s="853"/>
      <c r="G84" s="853"/>
      <c r="H84" s="853"/>
      <c r="I84" s="853"/>
      <c r="J84" s="853">
        <v>1</v>
      </c>
      <c r="K84" s="853">
        <v>2492.4499999999998</v>
      </c>
      <c r="L84" s="853">
        <v>1</v>
      </c>
      <c r="M84" s="853">
        <v>2492.4499999999998</v>
      </c>
      <c r="N84" s="853"/>
      <c r="O84" s="853"/>
      <c r="P84" s="838"/>
      <c r="Q84" s="854"/>
    </row>
    <row r="85" spans="1:17" ht="14.45" customHeight="1" x14ac:dyDescent="0.2">
      <c r="A85" s="832" t="s">
        <v>5170</v>
      </c>
      <c r="B85" s="833" t="s">
        <v>5123</v>
      </c>
      <c r="C85" s="833" t="s">
        <v>5050</v>
      </c>
      <c r="D85" s="833" t="s">
        <v>5128</v>
      </c>
      <c r="E85" s="833" t="s">
        <v>5129</v>
      </c>
      <c r="F85" s="853"/>
      <c r="G85" s="853"/>
      <c r="H85" s="853"/>
      <c r="I85" s="853"/>
      <c r="J85" s="853">
        <v>1</v>
      </c>
      <c r="K85" s="853">
        <v>580</v>
      </c>
      <c r="L85" s="853">
        <v>1</v>
      </c>
      <c r="M85" s="853">
        <v>580</v>
      </c>
      <c r="N85" s="853"/>
      <c r="O85" s="853"/>
      <c r="P85" s="838"/>
      <c r="Q85" s="854"/>
    </row>
    <row r="86" spans="1:17" ht="14.45" customHeight="1" x14ac:dyDescent="0.2">
      <c r="A86" s="832" t="s">
        <v>5171</v>
      </c>
      <c r="B86" s="833" t="s">
        <v>5046</v>
      </c>
      <c r="C86" s="833" t="s">
        <v>5050</v>
      </c>
      <c r="D86" s="833" t="s">
        <v>5063</v>
      </c>
      <c r="E86" s="833" t="s">
        <v>5064</v>
      </c>
      <c r="F86" s="853">
        <v>1</v>
      </c>
      <c r="G86" s="853">
        <v>1009</v>
      </c>
      <c r="H86" s="853">
        <v>0.99900990099009901</v>
      </c>
      <c r="I86" s="853">
        <v>1009</v>
      </c>
      <c r="J86" s="853">
        <v>1</v>
      </c>
      <c r="K86" s="853">
        <v>1010</v>
      </c>
      <c r="L86" s="853">
        <v>1</v>
      </c>
      <c r="M86" s="853">
        <v>1010</v>
      </c>
      <c r="N86" s="853"/>
      <c r="O86" s="853"/>
      <c r="P86" s="838"/>
      <c r="Q86" s="854"/>
    </row>
    <row r="87" spans="1:17" ht="14.45" customHeight="1" x14ac:dyDescent="0.2">
      <c r="A87" s="832" t="s">
        <v>5171</v>
      </c>
      <c r="B87" s="833" t="s">
        <v>5046</v>
      </c>
      <c r="C87" s="833" t="s">
        <v>5050</v>
      </c>
      <c r="D87" s="833" t="s">
        <v>5104</v>
      </c>
      <c r="E87" s="833" t="s">
        <v>5105</v>
      </c>
      <c r="F87" s="853"/>
      <c r="G87" s="853"/>
      <c r="H87" s="853"/>
      <c r="I87" s="853"/>
      <c r="J87" s="853"/>
      <c r="K87" s="853"/>
      <c r="L87" s="853"/>
      <c r="M87" s="853"/>
      <c r="N87" s="853">
        <v>6</v>
      </c>
      <c r="O87" s="853">
        <v>7068</v>
      </c>
      <c r="P87" s="838"/>
      <c r="Q87" s="854">
        <v>1178</v>
      </c>
    </row>
    <row r="88" spans="1:17" ht="14.45" customHeight="1" x14ac:dyDescent="0.2">
      <c r="A88" s="832" t="s">
        <v>5171</v>
      </c>
      <c r="B88" s="833" t="s">
        <v>5106</v>
      </c>
      <c r="C88" s="833" t="s">
        <v>5050</v>
      </c>
      <c r="D88" s="833" t="s">
        <v>5119</v>
      </c>
      <c r="E88" s="833" t="s">
        <v>5120</v>
      </c>
      <c r="F88" s="853"/>
      <c r="G88" s="853"/>
      <c r="H88" s="853"/>
      <c r="I88" s="853"/>
      <c r="J88" s="853">
        <v>1</v>
      </c>
      <c r="K88" s="853">
        <v>374</v>
      </c>
      <c r="L88" s="853">
        <v>1</v>
      </c>
      <c r="M88" s="853">
        <v>374</v>
      </c>
      <c r="N88" s="853"/>
      <c r="O88" s="853"/>
      <c r="P88" s="838"/>
      <c r="Q88" s="854"/>
    </row>
    <row r="89" spans="1:17" ht="14.45" customHeight="1" x14ac:dyDescent="0.2">
      <c r="A89" s="832" t="s">
        <v>5171</v>
      </c>
      <c r="B89" s="833" t="s">
        <v>5106</v>
      </c>
      <c r="C89" s="833" t="s">
        <v>5050</v>
      </c>
      <c r="D89" s="833" t="s">
        <v>5121</v>
      </c>
      <c r="E89" s="833" t="s">
        <v>5122</v>
      </c>
      <c r="F89" s="853"/>
      <c r="G89" s="853"/>
      <c r="H89" s="853"/>
      <c r="I89" s="853"/>
      <c r="J89" s="853">
        <v>1</v>
      </c>
      <c r="K89" s="853">
        <v>252</v>
      </c>
      <c r="L89" s="853">
        <v>1</v>
      </c>
      <c r="M89" s="853">
        <v>252</v>
      </c>
      <c r="N89" s="853"/>
      <c r="O89" s="853"/>
      <c r="P89" s="838"/>
      <c r="Q89" s="854"/>
    </row>
    <row r="90" spans="1:17" ht="14.45" customHeight="1" x14ac:dyDescent="0.2">
      <c r="A90" s="832" t="s">
        <v>5171</v>
      </c>
      <c r="B90" s="833" t="s">
        <v>5123</v>
      </c>
      <c r="C90" s="833" t="s">
        <v>5097</v>
      </c>
      <c r="D90" s="833" t="s">
        <v>5124</v>
      </c>
      <c r="E90" s="833" t="s">
        <v>5125</v>
      </c>
      <c r="F90" s="853"/>
      <c r="G90" s="853"/>
      <c r="H90" s="853"/>
      <c r="I90" s="853"/>
      <c r="J90" s="853"/>
      <c r="K90" s="853"/>
      <c r="L90" s="853"/>
      <c r="M90" s="853"/>
      <c r="N90" s="853">
        <v>1</v>
      </c>
      <c r="O90" s="853">
        <v>4856.3599999999997</v>
      </c>
      <c r="P90" s="838"/>
      <c r="Q90" s="854">
        <v>4856.3599999999997</v>
      </c>
    </row>
    <row r="91" spans="1:17" ht="14.45" customHeight="1" x14ac:dyDescent="0.2">
      <c r="A91" s="832" t="s">
        <v>5171</v>
      </c>
      <c r="B91" s="833" t="s">
        <v>5123</v>
      </c>
      <c r="C91" s="833" t="s">
        <v>5097</v>
      </c>
      <c r="D91" s="833" t="s">
        <v>5126</v>
      </c>
      <c r="E91" s="833" t="s">
        <v>5099</v>
      </c>
      <c r="F91" s="853"/>
      <c r="G91" s="853"/>
      <c r="H91" s="853"/>
      <c r="I91" s="853"/>
      <c r="J91" s="853">
        <v>1</v>
      </c>
      <c r="K91" s="853">
        <v>6677.48</v>
      </c>
      <c r="L91" s="853">
        <v>1</v>
      </c>
      <c r="M91" s="853">
        <v>6677.48</v>
      </c>
      <c r="N91" s="853"/>
      <c r="O91" s="853"/>
      <c r="P91" s="838"/>
      <c r="Q91" s="854"/>
    </row>
    <row r="92" spans="1:17" ht="14.45" customHeight="1" x14ac:dyDescent="0.2">
      <c r="A92" s="832" t="s">
        <v>5171</v>
      </c>
      <c r="B92" s="833" t="s">
        <v>5123</v>
      </c>
      <c r="C92" s="833" t="s">
        <v>5097</v>
      </c>
      <c r="D92" s="833" t="s">
        <v>5098</v>
      </c>
      <c r="E92" s="833" t="s">
        <v>5099</v>
      </c>
      <c r="F92" s="853"/>
      <c r="G92" s="853"/>
      <c r="H92" s="853"/>
      <c r="I92" s="853"/>
      <c r="J92" s="853">
        <v>1</v>
      </c>
      <c r="K92" s="853">
        <v>5568</v>
      </c>
      <c r="L92" s="853">
        <v>1</v>
      </c>
      <c r="M92" s="853">
        <v>5568</v>
      </c>
      <c r="N92" s="853">
        <v>1</v>
      </c>
      <c r="O92" s="853">
        <v>5568</v>
      </c>
      <c r="P92" s="838">
        <v>1</v>
      </c>
      <c r="Q92" s="854">
        <v>5568</v>
      </c>
    </row>
    <row r="93" spans="1:17" ht="14.45" customHeight="1" x14ac:dyDescent="0.2">
      <c r="A93" s="832" t="s">
        <v>5171</v>
      </c>
      <c r="B93" s="833" t="s">
        <v>5123</v>
      </c>
      <c r="C93" s="833" t="s">
        <v>5097</v>
      </c>
      <c r="D93" s="833" t="s">
        <v>5127</v>
      </c>
      <c r="E93" s="833" t="s">
        <v>5101</v>
      </c>
      <c r="F93" s="853"/>
      <c r="G93" s="853"/>
      <c r="H93" s="853"/>
      <c r="I93" s="853"/>
      <c r="J93" s="853"/>
      <c r="K93" s="853"/>
      <c r="L93" s="853"/>
      <c r="M93" s="853"/>
      <c r="N93" s="853">
        <v>1</v>
      </c>
      <c r="O93" s="853">
        <v>4368.43</v>
      </c>
      <c r="P93" s="838"/>
      <c r="Q93" s="854">
        <v>4368.43</v>
      </c>
    </row>
    <row r="94" spans="1:17" ht="14.45" customHeight="1" x14ac:dyDescent="0.2">
      <c r="A94" s="832" t="s">
        <v>5171</v>
      </c>
      <c r="B94" s="833" t="s">
        <v>5123</v>
      </c>
      <c r="C94" s="833" t="s">
        <v>5097</v>
      </c>
      <c r="D94" s="833" t="s">
        <v>5100</v>
      </c>
      <c r="E94" s="833" t="s">
        <v>5101</v>
      </c>
      <c r="F94" s="853"/>
      <c r="G94" s="853"/>
      <c r="H94" s="853"/>
      <c r="I94" s="853"/>
      <c r="J94" s="853"/>
      <c r="K94" s="853"/>
      <c r="L94" s="853"/>
      <c r="M94" s="853"/>
      <c r="N94" s="853">
        <v>1</v>
      </c>
      <c r="O94" s="853">
        <v>2492.4499999999998</v>
      </c>
      <c r="P94" s="838"/>
      <c r="Q94" s="854">
        <v>2492.4499999999998</v>
      </c>
    </row>
    <row r="95" spans="1:17" ht="14.45" customHeight="1" x14ac:dyDescent="0.2">
      <c r="A95" s="832" t="s">
        <v>5171</v>
      </c>
      <c r="B95" s="833" t="s">
        <v>5123</v>
      </c>
      <c r="C95" s="833" t="s">
        <v>5050</v>
      </c>
      <c r="D95" s="833" t="s">
        <v>5128</v>
      </c>
      <c r="E95" s="833" t="s">
        <v>5129</v>
      </c>
      <c r="F95" s="853"/>
      <c r="G95" s="853"/>
      <c r="H95" s="853"/>
      <c r="I95" s="853"/>
      <c r="J95" s="853">
        <v>5</v>
      </c>
      <c r="K95" s="853">
        <v>2900</v>
      </c>
      <c r="L95" s="853">
        <v>1</v>
      </c>
      <c r="M95" s="853">
        <v>580</v>
      </c>
      <c r="N95" s="853">
        <v>4</v>
      </c>
      <c r="O95" s="853">
        <v>2340</v>
      </c>
      <c r="P95" s="838">
        <v>0.80689655172413788</v>
      </c>
      <c r="Q95" s="854">
        <v>585</v>
      </c>
    </row>
    <row r="96" spans="1:17" ht="14.45" customHeight="1" x14ac:dyDescent="0.2">
      <c r="A96" s="832" t="s">
        <v>5172</v>
      </c>
      <c r="B96" s="833" t="s">
        <v>5046</v>
      </c>
      <c r="C96" s="833" t="s">
        <v>5050</v>
      </c>
      <c r="D96" s="833" t="s">
        <v>5063</v>
      </c>
      <c r="E96" s="833" t="s">
        <v>5064</v>
      </c>
      <c r="F96" s="853">
        <v>2</v>
      </c>
      <c r="G96" s="853">
        <v>2018</v>
      </c>
      <c r="H96" s="853">
        <v>1.998019801980198</v>
      </c>
      <c r="I96" s="853">
        <v>1009</v>
      </c>
      <c r="J96" s="853">
        <v>1</v>
      </c>
      <c r="K96" s="853">
        <v>1010</v>
      </c>
      <c r="L96" s="853">
        <v>1</v>
      </c>
      <c r="M96" s="853">
        <v>1010</v>
      </c>
      <c r="N96" s="853">
        <v>2</v>
      </c>
      <c r="O96" s="853">
        <v>2026</v>
      </c>
      <c r="P96" s="838">
        <v>2.0059405940594059</v>
      </c>
      <c r="Q96" s="854">
        <v>1013</v>
      </c>
    </row>
    <row r="97" spans="1:17" ht="14.45" customHeight="1" x14ac:dyDescent="0.2">
      <c r="A97" s="832" t="s">
        <v>5172</v>
      </c>
      <c r="B97" s="833" t="s">
        <v>5046</v>
      </c>
      <c r="C97" s="833" t="s">
        <v>5050</v>
      </c>
      <c r="D97" s="833" t="s">
        <v>5081</v>
      </c>
      <c r="E97" s="833" t="s">
        <v>5082</v>
      </c>
      <c r="F97" s="853">
        <v>1</v>
      </c>
      <c r="G97" s="853">
        <v>2015</v>
      </c>
      <c r="H97" s="853"/>
      <c r="I97" s="853">
        <v>2015</v>
      </c>
      <c r="J97" s="853"/>
      <c r="K97" s="853"/>
      <c r="L97" s="853"/>
      <c r="M97" s="853"/>
      <c r="N97" s="853">
        <v>1</v>
      </c>
      <c r="O97" s="853">
        <v>2019</v>
      </c>
      <c r="P97" s="838"/>
      <c r="Q97" s="854">
        <v>2019</v>
      </c>
    </row>
    <row r="98" spans="1:17" ht="14.45" customHeight="1" x14ac:dyDescent="0.2">
      <c r="A98" s="832" t="s">
        <v>5172</v>
      </c>
      <c r="B98" s="833" t="s">
        <v>5106</v>
      </c>
      <c r="C98" s="833" t="s">
        <v>5050</v>
      </c>
      <c r="D98" s="833" t="s">
        <v>5111</v>
      </c>
      <c r="E98" s="833" t="s">
        <v>5112</v>
      </c>
      <c r="F98" s="853"/>
      <c r="G98" s="853"/>
      <c r="H98" s="853"/>
      <c r="I98" s="853"/>
      <c r="J98" s="853"/>
      <c r="K98" s="853"/>
      <c r="L98" s="853"/>
      <c r="M98" s="853"/>
      <c r="N98" s="853">
        <v>1</v>
      </c>
      <c r="O98" s="853">
        <v>126</v>
      </c>
      <c r="P98" s="838"/>
      <c r="Q98" s="854">
        <v>126</v>
      </c>
    </row>
    <row r="99" spans="1:17" ht="14.45" customHeight="1" x14ac:dyDescent="0.2">
      <c r="A99" s="832" t="s">
        <v>5172</v>
      </c>
      <c r="B99" s="833" t="s">
        <v>5123</v>
      </c>
      <c r="C99" s="833" t="s">
        <v>5050</v>
      </c>
      <c r="D99" s="833" t="s">
        <v>5128</v>
      </c>
      <c r="E99" s="833" t="s">
        <v>5129</v>
      </c>
      <c r="F99" s="853"/>
      <c r="G99" s="853"/>
      <c r="H99" s="853"/>
      <c r="I99" s="853"/>
      <c r="J99" s="853"/>
      <c r="K99" s="853"/>
      <c r="L99" s="853"/>
      <c r="M99" s="853"/>
      <c r="N99" s="853">
        <v>1</v>
      </c>
      <c r="O99" s="853">
        <v>585</v>
      </c>
      <c r="P99" s="838"/>
      <c r="Q99" s="854">
        <v>585</v>
      </c>
    </row>
    <row r="100" spans="1:17" ht="14.45" customHeight="1" x14ac:dyDescent="0.2">
      <c r="A100" s="832" t="s">
        <v>5173</v>
      </c>
      <c r="B100" s="833" t="s">
        <v>5123</v>
      </c>
      <c r="C100" s="833" t="s">
        <v>5097</v>
      </c>
      <c r="D100" s="833" t="s">
        <v>5126</v>
      </c>
      <c r="E100" s="833" t="s">
        <v>5099</v>
      </c>
      <c r="F100" s="853"/>
      <c r="G100" s="853"/>
      <c r="H100" s="853"/>
      <c r="I100" s="853"/>
      <c r="J100" s="853">
        <v>1</v>
      </c>
      <c r="K100" s="853">
        <v>6677.48</v>
      </c>
      <c r="L100" s="853">
        <v>1</v>
      </c>
      <c r="M100" s="853">
        <v>6677.48</v>
      </c>
      <c r="N100" s="853"/>
      <c r="O100" s="853"/>
      <c r="P100" s="838"/>
      <c r="Q100" s="854"/>
    </row>
    <row r="101" spans="1:17" ht="14.45" customHeight="1" x14ac:dyDescent="0.2">
      <c r="A101" s="832" t="s">
        <v>5173</v>
      </c>
      <c r="B101" s="833" t="s">
        <v>5123</v>
      </c>
      <c r="C101" s="833" t="s">
        <v>5050</v>
      </c>
      <c r="D101" s="833" t="s">
        <v>5128</v>
      </c>
      <c r="E101" s="833" t="s">
        <v>5129</v>
      </c>
      <c r="F101" s="853"/>
      <c r="G101" s="853"/>
      <c r="H101" s="853"/>
      <c r="I101" s="853"/>
      <c r="J101" s="853">
        <v>1</v>
      </c>
      <c r="K101" s="853">
        <v>580</v>
      </c>
      <c r="L101" s="853">
        <v>1</v>
      </c>
      <c r="M101" s="853">
        <v>580</v>
      </c>
      <c r="N101" s="853"/>
      <c r="O101" s="853"/>
      <c r="P101" s="838"/>
      <c r="Q101" s="854"/>
    </row>
    <row r="102" spans="1:17" ht="14.45" customHeight="1" x14ac:dyDescent="0.2">
      <c r="A102" s="832" t="s">
        <v>5174</v>
      </c>
      <c r="B102" s="833" t="s">
        <v>5046</v>
      </c>
      <c r="C102" s="833" t="s">
        <v>5097</v>
      </c>
      <c r="D102" s="833" t="s">
        <v>5098</v>
      </c>
      <c r="E102" s="833" t="s">
        <v>5099</v>
      </c>
      <c r="F102" s="853"/>
      <c r="G102" s="853"/>
      <c r="H102" s="853"/>
      <c r="I102" s="853"/>
      <c r="J102" s="853"/>
      <c r="K102" s="853"/>
      <c r="L102" s="853"/>
      <c r="M102" s="853"/>
      <c r="N102" s="853">
        <v>1</v>
      </c>
      <c r="O102" s="853">
        <v>5433.24</v>
      </c>
      <c r="P102" s="838"/>
      <c r="Q102" s="854">
        <v>5433.24</v>
      </c>
    </row>
    <row r="103" spans="1:17" ht="14.45" customHeight="1" x14ac:dyDescent="0.2">
      <c r="A103" s="832" t="s">
        <v>5174</v>
      </c>
      <c r="B103" s="833" t="s">
        <v>5046</v>
      </c>
      <c r="C103" s="833" t="s">
        <v>5050</v>
      </c>
      <c r="D103" s="833" t="s">
        <v>5104</v>
      </c>
      <c r="E103" s="833" t="s">
        <v>5105</v>
      </c>
      <c r="F103" s="853"/>
      <c r="G103" s="853"/>
      <c r="H103" s="853"/>
      <c r="I103" s="853"/>
      <c r="J103" s="853"/>
      <c r="K103" s="853"/>
      <c r="L103" s="853"/>
      <c r="M103" s="853"/>
      <c r="N103" s="853">
        <v>18</v>
      </c>
      <c r="O103" s="853">
        <v>21204</v>
      </c>
      <c r="P103" s="838"/>
      <c r="Q103" s="854">
        <v>1178</v>
      </c>
    </row>
    <row r="104" spans="1:17" ht="14.45" customHeight="1" x14ac:dyDescent="0.2">
      <c r="A104" s="832" t="s">
        <v>5174</v>
      </c>
      <c r="B104" s="833" t="s">
        <v>5123</v>
      </c>
      <c r="C104" s="833" t="s">
        <v>5097</v>
      </c>
      <c r="D104" s="833" t="s">
        <v>5126</v>
      </c>
      <c r="E104" s="833" t="s">
        <v>5099</v>
      </c>
      <c r="F104" s="853"/>
      <c r="G104" s="853"/>
      <c r="H104" s="853"/>
      <c r="I104" s="853"/>
      <c r="J104" s="853">
        <v>3</v>
      </c>
      <c r="K104" s="853">
        <v>20032.439999999999</v>
      </c>
      <c r="L104" s="853">
        <v>1</v>
      </c>
      <c r="M104" s="853">
        <v>6677.48</v>
      </c>
      <c r="N104" s="853">
        <v>1</v>
      </c>
      <c r="O104" s="853">
        <v>6677.48</v>
      </c>
      <c r="P104" s="838">
        <v>0.33333333333333331</v>
      </c>
      <c r="Q104" s="854">
        <v>6677.48</v>
      </c>
    </row>
    <row r="105" spans="1:17" ht="14.45" customHeight="1" x14ac:dyDescent="0.2">
      <c r="A105" s="832" t="s">
        <v>5174</v>
      </c>
      <c r="B105" s="833" t="s">
        <v>5123</v>
      </c>
      <c r="C105" s="833" t="s">
        <v>5097</v>
      </c>
      <c r="D105" s="833" t="s">
        <v>5098</v>
      </c>
      <c r="E105" s="833" t="s">
        <v>5099</v>
      </c>
      <c r="F105" s="853"/>
      <c r="G105" s="853"/>
      <c r="H105" s="853"/>
      <c r="I105" s="853"/>
      <c r="J105" s="853">
        <v>7</v>
      </c>
      <c r="K105" s="853">
        <v>38976</v>
      </c>
      <c r="L105" s="853">
        <v>1</v>
      </c>
      <c r="M105" s="853">
        <v>5568</v>
      </c>
      <c r="N105" s="853">
        <v>7</v>
      </c>
      <c r="O105" s="853">
        <v>38976</v>
      </c>
      <c r="P105" s="838">
        <v>1</v>
      </c>
      <c r="Q105" s="854">
        <v>5568</v>
      </c>
    </row>
    <row r="106" spans="1:17" ht="14.45" customHeight="1" x14ac:dyDescent="0.2">
      <c r="A106" s="832" t="s">
        <v>5174</v>
      </c>
      <c r="B106" s="833" t="s">
        <v>5123</v>
      </c>
      <c r="C106" s="833" t="s">
        <v>5097</v>
      </c>
      <c r="D106" s="833" t="s">
        <v>5127</v>
      </c>
      <c r="E106" s="833" t="s">
        <v>5101</v>
      </c>
      <c r="F106" s="853"/>
      <c r="G106" s="853"/>
      <c r="H106" s="853"/>
      <c r="I106" s="853"/>
      <c r="J106" s="853">
        <v>1</v>
      </c>
      <c r="K106" s="853">
        <v>4368.43</v>
      </c>
      <c r="L106" s="853">
        <v>1</v>
      </c>
      <c r="M106" s="853">
        <v>4368.43</v>
      </c>
      <c r="N106" s="853"/>
      <c r="O106" s="853"/>
      <c r="P106" s="838"/>
      <c r="Q106" s="854"/>
    </row>
    <row r="107" spans="1:17" ht="14.45" customHeight="1" x14ac:dyDescent="0.2">
      <c r="A107" s="832" t="s">
        <v>5174</v>
      </c>
      <c r="B107" s="833" t="s">
        <v>5123</v>
      </c>
      <c r="C107" s="833" t="s">
        <v>5097</v>
      </c>
      <c r="D107" s="833" t="s">
        <v>5100</v>
      </c>
      <c r="E107" s="833" t="s">
        <v>5101</v>
      </c>
      <c r="F107" s="853"/>
      <c r="G107" s="853"/>
      <c r="H107" s="853"/>
      <c r="I107" s="853"/>
      <c r="J107" s="853"/>
      <c r="K107" s="853"/>
      <c r="L107" s="853"/>
      <c r="M107" s="853"/>
      <c r="N107" s="853">
        <v>1</v>
      </c>
      <c r="O107" s="853">
        <v>2492.4499999999998</v>
      </c>
      <c r="P107" s="838"/>
      <c r="Q107" s="854">
        <v>2492.4499999999998</v>
      </c>
    </row>
    <row r="108" spans="1:17" ht="14.45" customHeight="1" x14ac:dyDescent="0.2">
      <c r="A108" s="832" t="s">
        <v>5174</v>
      </c>
      <c r="B108" s="833" t="s">
        <v>5123</v>
      </c>
      <c r="C108" s="833" t="s">
        <v>5050</v>
      </c>
      <c r="D108" s="833" t="s">
        <v>5175</v>
      </c>
      <c r="E108" s="833" t="s">
        <v>5176</v>
      </c>
      <c r="F108" s="853"/>
      <c r="G108" s="853"/>
      <c r="H108" s="853"/>
      <c r="I108" s="853"/>
      <c r="J108" s="853">
        <v>1</v>
      </c>
      <c r="K108" s="853">
        <v>720</v>
      </c>
      <c r="L108" s="853">
        <v>1</v>
      </c>
      <c r="M108" s="853">
        <v>720</v>
      </c>
      <c r="N108" s="853"/>
      <c r="O108" s="853"/>
      <c r="P108" s="838"/>
      <c r="Q108" s="854"/>
    </row>
    <row r="109" spans="1:17" ht="14.45" customHeight="1" x14ac:dyDescent="0.2">
      <c r="A109" s="832" t="s">
        <v>5174</v>
      </c>
      <c r="B109" s="833" t="s">
        <v>5123</v>
      </c>
      <c r="C109" s="833" t="s">
        <v>5050</v>
      </c>
      <c r="D109" s="833" t="s">
        <v>5128</v>
      </c>
      <c r="E109" s="833" t="s">
        <v>5129</v>
      </c>
      <c r="F109" s="853"/>
      <c r="G109" s="853"/>
      <c r="H109" s="853"/>
      <c r="I109" s="853"/>
      <c r="J109" s="853">
        <v>12</v>
      </c>
      <c r="K109" s="853">
        <v>6960</v>
      </c>
      <c r="L109" s="853">
        <v>1</v>
      </c>
      <c r="M109" s="853">
        <v>580</v>
      </c>
      <c r="N109" s="853">
        <v>9</v>
      </c>
      <c r="O109" s="853">
        <v>5265</v>
      </c>
      <c r="P109" s="838">
        <v>0.75646551724137934</v>
      </c>
      <c r="Q109" s="854">
        <v>585</v>
      </c>
    </row>
    <row r="110" spans="1:17" ht="14.45" customHeight="1" x14ac:dyDescent="0.2">
      <c r="A110" s="832" t="s">
        <v>5177</v>
      </c>
      <c r="B110" s="833" t="s">
        <v>5046</v>
      </c>
      <c r="C110" s="833" t="s">
        <v>5097</v>
      </c>
      <c r="D110" s="833" t="s">
        <v>5126</v>
      </c>
      <c r="E110" s="833" t="s">
        <v>5099</v>
      </c>
      <c r="F110" s="853"/>
      <c r="G110" s="853"/>
      <c r="H110" s="853"/>
      <c r="I110" s="853"/>
      <c r="J110" s="853"/>
      <c r="K110" s="853"/>
      <c r="L110" s="853"/>
      <c r="M110" s="853"/>
      <c r="N110" s="853">
        <v>1</v>
      </c>
      <c r="O110" s="853">
        <v>6677.48</v>
      </c>
      <c r="P110" s="838"/>
      <c r="Q110" s="854">
        <v>6677.48</v>
      </c>
    </row>
    <row r="111" spans="1:17" ht="14.45" customHeight="1" x14ac:dyDescent="0.2">
      <c r="A111" s="832" t="s">
        <v>5177</v>
      </c>
      <c r="B111" s="833" t="s">
        <v>5046</v>
      </c>
      <c r="C111" s="833" t="s">
        <v>5050</v>
      </c>
      <c r="D111" s="833" t="s">
        <v>5104</v>
      </c>
      <c r="E111" s="833" t="s">
        <v>5105</v>
      </c>
      <c r="F111" s="853"/>
      <c r="G111" s="853"/>
      <c r="H111" s="853"/>
      <c r="I111" s="853"/>
      <c r="J111" s="853"/>
      <c r="K111" s="853"/>
      <c r="L111" s="853"/>
      <c r="M111" s="853"/>
      <c r="N111" s="853">
        <v>5</v>
      </c>
      <c r="O111" s="853">
        <v>5890</v>
      </c>
      <c r="P111" s="838"/>
      <c r="Q111" s="854">
        <v>1178</v>
      </c>
    </row>
    <row r="112" spans="1:17" ht="14.45" customHeight="1" x14ac:dyDescent="0.2">
      <c r="A112" s="832" t="s">
        <v>5177</v>
      </c>
      <c r="B112" s="833" t="s">
        <v>5123</v>
      </c>
      <c r="C112" s="833" t="s">
        <v>5097</v>
      </c>
      <c r="D112" s="833" t="s">
        <v>5162</v>
      </c>
      <c r="E112" s="833" t="s">
        <v>5163</v>
      </c>
      <c r="F112" s="853"/>
      <c r="G112" s="853"/>
      <c r="H112" s="853"/>
      <c r="I112" s="853"/>
      <c r="J112" s="853"/>
      <c r="K112" s="853"/>
      <c r="L112" s="853"/>
      <c r="M112" s="853"/>
      <c r="N112" s="853">
        <v>1</v>
      </c>
      <c r="O112" s="853">
        <v>5884.89</v>
      </c>
      <c r="P112" s="838"/>
      <c r="Q112" s="854">
        <v>5884.89</v>
      </c>
    </row>
    <row r="113" spans="1:17" ht="14.45" customHeight="1" x14ac:dyDescent="0.2">
      <c r="A113" s="832" t="s">
        <v>5177</v>
      </c>
      <c r="B113" s="833" t="s">
        <v>5123</v>
      </c>
      <c r="C113" s="833" t="s">
        <v>5097</v>
      </c>
      <c r="D113" s="833" t="s">
        <v>5126</v>
      </c>
      <c r="E113" s="833" t="s">
        <v>5099</v>
      </c>
      <c r="F113" s="853"/>
      <c r="G113" s="853"/>
      <c r="H113" s="853"/>
      <c r="I113" s="853"/>
      <c r="J113" s="853">
        <v>10</v>
      </c>
      <c r="K113" s="853">
        <v>66774.8</v>
      </c>
      <c r="L113" s="853">
        <v>1</v>
      </c>
      <c r="M113" s="853">
        <v>6677.4800000000005</v>
      </c>
      <c r="N113" s="853">
        <v>5</v>
      </c>
      <c r="O113" s="853">
        <v>33387.399999999994</v>
      </c>
      <c r="P113" s="838">
        <v>0.49999999999999989</v>
      </c>
      <c r="Q113" s="854">
        <v>6677.4799999999987</v>
      </c>
    </row>
    <row r="114" spans="1:17" ht="14.45" customHeight="1" x14ac:dyDescent="0.2">
      <c r="A114" s="832" t="s">
        <v>5177</v>
      </c>
      <c r="B114" s="833" t="s">
        <v>5123</v>
      </c>
      <c r="C114" s="833" t="s">
        <v>5097</v>
      </c>
      <c r="D114" s="833" t="s">
        <v>5098</v>
      </c>
      <c r="E114" s="833" t="s">
        <v>5099</v>
      </c>
      <c r="F114" s="853"/>
      <c r="G114" s="853"/>
      <c r="H114" s="853"/>
      <c r="I114" s="853"/>
      <c r="J114" s="853">
        <v>1</v>
      </c>
      <c r="K114" s="853">
        <v>5568</v>
      </c>
      <c r="L114" s="853">
        <v>1</v>
      </c>
      <c r="M114" s="853">
        <v>5568</v>
      </c>
      <c r="N114" s="853"/>
      <c r="O114" s="853"/>
      <c r="P114" s="838"/>
      <c r="Q114" s="854"/>
    </row>
    <row r="115" spans="1:17" ht="14.45" customHeight="1" x14ac:dyDescent="0.2">
      <c r="A115" s="832" t="s">
        <v>5177</v>
      </c>
      <c r="B115" s="833" t="s">
        <v>5123</v>
      </c>
      <c r="C115" s="833" t="s">
        <v>5097</v>
      </c>
      <c r="D115" s="833" t="s">
        <v>5100</v>
      </c>
      <c r="E115" s="833" t="s">
        <v>5101</v>
      </c>
      <c r="F115" s="853"/>
      <c r="G115" s="853"/>
      <c r="H115" s="853"/>
      <c r="I115" s="853"/>
      <c r="J115" s="853">
        <v>4</v>
      </c>
      <c r="K115" s="853">
        <v>9969.7999999999993</v>
      </c>
      <c r="L115" s="853">
        <v>1</v>
      </c>
      <c r="M115" s="853">
        <v>2492.4499999999998</v>
      </c>
      <c r="N115" s="853"/>
      <c r="O115" s="853"/>
      <c r="P115" s="838"/>
      <c r="Q115" s="854"/>
    </row>
    <row r="116" spans="1:17" ht="14.45" customHeight="1" x14ac:dyDescent="0.2">
      <c r="A116" s="832" t="s">
        <v>5177</v>
      </c>
      <c r="B116" s="833" t="s">
        <v>5123</v>
      </c>
      <c r="C116" s="833" t="s">
        <v>5050</v>
      </c>
      <c r="D116" s="833" t="s">
        <v>5128</v>
      </c>
      <c r="E116" s="833" t="s">
        <v>5129</v>
      </c>
      <c r="F116" s="853"/>
      <c r="G116" s="853"/>
      <c r="H116" s="853"/>
      <c r="I116" s="853"/>
      <c r="J116" s="853">
        <v>15</v>
      </c>
      <c r="K116" s="853">
        <v>8700</v>
      </c>
      <c r="L116" s="853">
        <v>1</v>
      </c>
      <c r="M116" s="853">
        <v>580</v>
      </c>
      <c r="N116" s="853">
        <v>6</v>
      </c>
      <c r="O116" s="853">
        <v>3510</v>
      </c>
      <c r="P116" s="838">
        <v>0.40344827586206894</v>
      </c>
      <c r="Q116" s="854">
        <v>585</v>
      </c>
    </row>
    <row r="117" spans="1:17" ht="14.45" customHeight="1" x14ac:dyDescent="0.2">
      <c r="A117" s="832" t="s">
        <v>5178</v>
      </c>
      <c r="B117" s="833" t="s">
        <v>5046</v>
      </c>
      <c r="C117" s="833" t="s">
        <v>5050</v>
      </c>
      <c r="D117" s="833" t="s">
        <v>5063</v>
      </c>
      <c r="E117" s="833" t="s">
        <v>5064</v>
      </c>
      <c r="F117" s="853"/>
      <c r="G117" s="853"/>
      <c r="H117" s="853"/>
      <c r="I117" s="853"/>
      <c r="J117" s="853"/>
      <c r="K117" s="853"/>
      <c r="L117" s="853"/>
      <c r="M117" s="853"/>
      <c r="N117" s="853">
        <v>1</v>
      </c>
      <c r="O117" s="853">
        <v>1013</v>
      </c>
      <c r="P117" s="838"/>
      <c r="Q117" s="854">
        <v>1013</v>
      </c>
    </row>
    <row r="118" spans="1:17" ht="14.45" customHeight="1" x14ac:dyDescent="0.2">
      <c r="A118" s="832" t="s">
        <v>5178</v>
      </c>
      <c r="B118" s="833" t="s">
        <v>5046</v>
      </c>
      <c r="C118" s="833" t="s">
        <v>5050</v>
      </c>
      <c r="D118" s="833" t="s">
        <v>5081</v>
      </c>
      <c r="E118" s="833" t="s">
        <v>5082</v>
      </c>
      <c r="F118" s="853"/>
      <c r="G118" s="853"/>
      <c r="H118" s="853"/>
      <c r="I118" s="853"/>
      <c r="J118" s="853"/>
      <c r="K118" s="853"/>
      <c r="L118" s="853"/>
      <c r="M118" s="853"/>
      <c r="N118" s="853">
        <v>1</v>
      </c>
      <c r="O118" s="853">
        <v>2019</v>
      </c>
      <c r="P118" s="838"/>
      <c r="Q118" s="854">
        <v>2019</v>
      </c>
    </row>
    <row r="119" spans="1:17" ht="14.45" customHeight="1" x14ac:dyDescent="0.2">
      <c r="A119" s="832" t="s">
        <v>5179</v>
      </c>
      <c r="B119" s="833" t="s">
        <v>5046</v>
      </c>
      <c r="C119" s="833" t="s">
        <v>5050</v>
      </c>
      <c r="D119" s="833" t="s">
        <v>5104</v>
      </c>
      <c r="E119" s="833" t="s">
        <v>5105</v>
      </c>
      <c r="F119" s="853"/>
      <c r="G119" s="853"/>
      <c r="H119" s="853"/>
      <c r="I119" s="853"/>
      <c r="J119" s="853"/>
      <c r="K119" s="853"/>
      <c r="L119" s="853"/>
      <c r="M119" s="853"/>
      <c r="N119" s="853">
        <v>1</v>
      </c>
      <c r="O119" s="853">
        <v>1178</v>
      </c>
      <c r="P119" s="838"/>
      <c r="Q119" s="854">
        <v>1178</v>
      </c>
    </row>
    <row r="120" spans="1:17" ht="14.45" customHeight="1" x14ac:dyDescent="0.2">
      <c r="A120" s="832" t="s">
        <v>5179</v>
      </c>
      <c r="B120" s="833" t="s">
        <v>5106</v>
      </c>
      <c r="C120" s="833" t="s">
        <v>5050</v>
      </c>
      <c r="D120" s="833" t="s">
        <v>5111</v>
      </c>
      <c r="E120" s="833" t="s">
        <v>5112</v>
      </c>
      <c r="F120" s="853"/>
      <c r="G120" s="853"/>
      <c r="H120" s="853"/>
      <c r="I120" s="853"/>
      <c r="J120" s="853">
        <v>3</v>
      </c>
      <c r="K120" s="853">
        <v>381</v>
      </c>
      <c r="L120" s="853">
        <v>1</v>
      </c>
      <c r="M120" s="853">
        <v>127</v>
      </c>
      <c r="N120" s="853"/>
      <c r="O120" s="853"/>
      <c r="P120" s="838"/>
      <c r="Q120" s="854"/>
    </row>
    <row r="121" spans="1:17" ht="14.45" customHeight="1" x14ac:dyDescent="0.2">
      <c r="A121" s="832" t="s">
        <v>5179</v>
      </c>
      <c r="B121" s="833" t="s">
        <v>5123</v>
      </c>
      <c r="C121" s="833" t="s">
        <v>5050</v>
      </c>
      <c r="D121" s="833" t="s">
        <v>5128</v>
      </c>
      <c r="E121" s="833" t="s">
        <v>5129</v>
      </c>
      <c r="F121" s="853"/>
      <c r="G121" s="853"/>
      <c r="H121" s="853"/>
      <c r="I121" s="853"/>
      <c r="J121" s="853">
        <v>22</v>
      </c>
      <c r="K121" s="853">
        <v>12760</v>
      </c>
      <c r="L121" s="853">
        <v>1</v>
      </c>
      <c r="M121" s="853">
        <v>580</v>
      </c>
      <c r="N121" s="853">
        <v>4</v>
      </c>
      <c r="O121" s="853">
        <v>2340</v>
      </c>
      <c r="P121" s="838">
        <v>0.18338557993730409</v>
      </c>
      <c r="Q121" s="854">
        <v>585</v>
      </c>
    </row>
    <row r="122" spans="1:17" ht="14.45" customHeight="1" x14ac:dyDescent="0.2">
      <c r="A122" s="832" t="s">
        <v>5180</v>
      </c>
      <c r="B122" s="833" t="s">
        <v>5046</v>
      </c>
      <c r="C122" s="833" t="s">
        <v>5050</v>
      </c>
      <c r="D122" s="833" t="s">
        <v>5063</v>
      </c>
      <c r="E122" s="833" t="s">
        <v>5064</v>
      </c>
      <c r="F122" s="853">
        <v>2</v>
      </c>
      <c r="G122" s="853">
        <v>2018</v>
      </c>
      <c r="H122" s="853">
        <v>0.99900990099009901</v>
      </c>
      <c r="I122" s="853">
        <v>1009</v>
      </c>
      <c r="J122" s="853">
        <v>2</v>
      </c>
      <c r="K122" s="853">
        <v>2020</v>
      </c>
      <c r="L122" s="853">
        <v>1</v>
      </c>
      <c r="M122" s="853">
        <v>1010</v>
      </c>
      <c r="N122" s="853">
        <v>3</v>
      </c>
      <c r="O122" s="853">
        <v>3039</v>
      </c>
      <c r="P122" s="838">
        <v>1.5044554455445545</v>
      </c>
      <c r="Q122" s="854">
        <v>1013</v>
      </c>
    </row>
    <row r="123" spans="1:17" ht="14.45" customHeight="1" x14ac:dyDescent="0.2">
      <c r="A123" s="832" t="s">
        <v>5180</v>
      </c>
      <c r="B123" s="833" t="s">
        <v>5123</v>
      </c>
      <c r="C123" s="833" t="s">
        <v>5097</v>
      </c>
      <c r="D123" s="833" t="s">
        <v>5126</v>
      </c>
      <c r="E123" s="833" t="s">
        <v>5099</v>
      </c>
      <c r="F123" s="853"/>
      <c r="G123" s="853"/>
      <c r="H123" s="853"/>
      <c r="I123" s="853"/>
      <c r="J123" s="853">
        <v>2</v>
      </c>
      <c r="K123" s="853">
        <v>13354.96</v>
      </c>
      <c r="L123" s="853">
        <v>1</v>
      </c>
      <c r="M123" s="853">
        <v>6677.48</v>
      </c>
      <c r="N123" s="853"/>
      <c r="O123" s="853"/>
      <c r="P123" s="838"/>
      <c r="Q123" s="854"/>
    </row>
    <row r="124" spans="1:17" ht="14.45" customHeight="1" x14ac:dyDescent="0.2">
      <c r="A124" s="832" t="s">
        <v>5180</v>
      </c>
      <c r="B124" s="833" t="s">
        <v>5123</v>
      </c>
      <c r="C124" s="833" t="s">
        <v>5097</v>
      </c>
      <c r="D124" s="833" t="s">
        <v>5098</v>
      </c>
      <c r="E124" s="833" t="s">
        <v>5099</v>
      </c>
      <c r="F124" s="853"/>
      <c r="G124" s="853"/>
      <c r="H124" s="853"/>
      <c r="I124" s="853"/>
      <c r="J124" s="853">
        <v>1</v>
      </c>
      <c r="K124" s="853">
        <v>5568</v>
      </c>
      <c r="L124" s="853">
        <v>1</v>
      </c>
      <c r="M124" s="853">
        <v>5568</v>
      </c>
      <c r="N124" s="853"/>
      <c r="O124" s="853"/>
      <c r="P124" s="838"/>
      <c r="Q124" s="854"/>
    </row>
    <row r="125" spans="1:17" ht="14.45" customHeight="1" x14ac:dyDescent="0.2">
      <c r="A125" s="832" t="s">
        <v>5180</v>
      </c>
      <c r="B125" s="833" t="s">
        <v>5123</v>
      </c>
      <c r="C125" s="833" t="s">
        <v>5050</v>
      </c>
      <c r="D125" s="833" t="s">
        <v>5128</v>
      </c>
      <c r="E125" s="833" t="s">
        <v>5129</v>
      </c>
      <c r="F125" s="853"/>
      <c r="G125" s="853"/>
      <c r="H125" s="853"/>
      <c r="I125" s="853"/>
      <c r="J125" s="853">
        <v>3</v>
      </c>
      <c r="K125" s="853">
        <v>1740</v>
      </c>
      <c r="L125" s="853">
        <v>1</v>
      </c>
      <c r="M125" s="853">
        <v>580</v>
      </c>
      <c r="N125" s="853"/>
      <c r="O125" s="853"/>
      <c r="P125" s="838"/>
      <c r="Q125" s="854"/>
    </row>
    <row r="126" spans="1:17" ht="14.45" customHeight="1" x14ac:dyDescent="0.2">
      <c r="A126" s="832" t="s">
        <v>5181</v>
      </c>
      <c r="B126" s="833" t="s">
        <v>5046</v>
      </c>
      <c r="C126" s="833" t="s">
        <v>5050</v>
      </c>
      <c r="D126" s="833" t="s">
        <v>5063</v>
      </c>
      <c r="E126" s="833" t="s">
        <v>5064</v>
      </c>
      <c r="F126" s="853">
        <v>1</v>
      </c>
      <c r="G126" s="853">
        <v>1009</v>
      </c>
      <c r="H126" s="853"/>
      <c r="I126" s="853">
        <v>1009</v>
      </c>
      <c r="J126" s="853"/>
      <c r="K126" s="853"/>
      <c r="L126" s="853"/>
      <c r="M126" s="853"/>
      <c r="N126" s="853">
        <v>1</v>
      </c>
      <c r="O126" s="853">
        <v>1013</v>
      </c>
      <c r="P126" s="838"/>
      <c r="Q126" s="854">
        <v>1013</v>
      </c>
    </row>
    <row r="127" spans="1:17" ht="14.45" customHeight="1" x14ac:dyDescent="0.2">
      <c r="A127" s="832" t="s">
        <v>5181</v>
      </c>
      <c r="B127" s="833" t="s">
        <v>5106</v>
      </c>
      <c r="C127" s="833" t="s">
        <v>5050</v>
      </c>
      <c r="D127" s="833" t="s">
        <v>5111</v>
      </c>
      <c r="E127" s="833" t="s">
        <v>5112</v>
      </c>
      <c r="F127" s="853"/>
      <c r="G127" s="853"/>
      <c r="H127" s="853"/>
      <c r="I127" s="853"/>
      <c r="J127" s="853"/>
      <c r="K127" s="853"/>
      <c r="L127" s="853"/>
      <c r="M127" s="853"/>
      <c r="N127" s="853">
        <v>3</v>
      </c>
      <c r="O127" s="853">
        <v>378</v>
      </c>
      <c r="P127" s="838"/>
      <c r="Q127" s="854">
        <v>126</v>
      </c>
    </row>
    <row r="128" spans="1:17" ht="14.45" customHeight="1" x14ac:dyDescent="0.2">
      <c r="A128" s="832" t="s">
        <v>5181</v>
      </c>
      <c r="B128" s="833" t="s">
        <v>5123</v>
      </c>
      <c r="C128" s="833" t="s">
        <v>5050</v>
      </c>
      <c r="D128" s="833" t="s">
        <v>5175</v>
      </c>
      <c r="E128" s="833" t="s">
        <v>5176</v>
      </c>
      <c r="F128" s="853"/>
      <c r="G128" s="853"/>
      <c r="H128" s="853"/>
      <c r="I128" s="853"/>
      <c r="J128" s="853"/>
      <c r="K128" s="853"/>
      <c r="L128" s="853"/>
      <c r="M128" s="853"/>
      <c r="N128" s="853">
        <v>1</v>
      </c>
      <c r="O128" s="853">
        <v>723</v>
      </c>
      <c r="P128" s="838"/>
      <c r="Q128" s="854">
        <v>723</v>
      </c>
    </row>
    <row r="129" spans="1:17" ht="14.45" customHeight="1" x14ac:dyDescent="0.2">
      <c r="A129" s="832" t="s">
        <v>5181</v>
      </c>
      <c r="B129" s="833" t="s">
        <v>5123</v>
      </c>
      <c r="C129" s="833" t="s">
        <v>5050</v>
      </c>
      <c r="D129" s="833" t="s">
        <v>5128</v>
      </c>
      <c r="E129" s="833" t="s">
        <v>5129</v>
      </c>
      <c r="F129" s="853"/>
      <c r="G129" s="853"/>
      <c r="H129" s="853"/>
      <c r="I129" s="853"/>
      <c r="J129" s="853"/>
      <c r="K129" s="853"/>
      <c r="L129" s="853"/>
      <c r="M129" s="853"/>
      <c r="N129" s="853">
        <v>6</v>
      </c>
      <c r="O129" s="853">
        <v>3510</v>
      </c>
      <c r="P129" s="838"/>
      <c r="Q129" s="854">
        <v>585</v>
      </c>
    </row>
    <row r="130" spans="1:17" ht="14.45" customHeight="1" x14ac:dyDescent="0.2">
      <c r="A130" s="832" t="s">
        <v>585</v>
      </c>
      <c r="B130" s="833" t="s">
        <v>5046</v>
      </c>
      <c r="C130" s="833" t="s">
        <v>5050</v>
      </c>
      <c r="D130" s="833" t="s">
        <v>5061</v>
      </c>
      <c r="E130" s="833" t="s">
        <v>5062</v>
      </c>
      <c r="F130" s="853">
        <v>46</v>
      </c>
      <c r="G130" s="853">
        <v>19872</v>
      </c>
      <c r="H130" s="853">
        <v>1.393939393939394</v>
      </c>
      <c r="I130" s="853">
        <v>432</v>
      </c>
      <c r="J130" s="853">
        <v>33</v>
      </c>
      <c r="K130" s="853">
        <v>14256</v>
      </c>
      <c r="L130" s="853">
        <v>1</v>
      </c>
      <c r="M130" s="853">
        <v>432</v>
      </c>
      <c r="N130" s="853">
        <v>40</v>
      </c>
      <c r="O130" s="853">
        <v>17400</v>
      </c>
      <c r="P130" s="838">
        <v>1.2205387205387206</v>
      </c>
      <c r="Q130" s="854">
        <v>435</v>
      </c>
    </row>
    <row r="131" spans="1:17" ht="14.45" customHeight="1" x14ac:dyDescent="0.2">
      <c r="A131" s="832" t="s">
        <v>585</v>
      </c>
      <c r="B131" s="833" t="s">
        <v>5046</v>
      </c>
      <c r="C131" s="833" t="s">
        <v>5050</v>
      </c>
      <c r="D131" s="833" t="s">
        <v>5063</v>
      </c>
      <c r="E131" s="833" t="s">
        <v>5064</v>
      </c>
      <c r="F131" s="853">
        <v>637</v>
      </c>
      <c r="G131" s="853">
        <v>642733</v>
      </c>
      <c r="H131" s="853">
        <v>1.0606155115511551</v>
      </c>
      <c r="I131" s="853">
        <v>1009</v>
      </c>
      <c r="J131" s="853">
        <v>600</v>
      </c>
      <c r="K131" s="853">
        <v>606000</v>
      </c>
      <c r="L131" s="853">
        <v>1</v>
      </c>
      <c r="M131" s="853">
        <v>1010</v>
      </c>
      <c r="N131" s="853">
        <v>576</v>
      </c>
      <c r="O131" s="853">
        <v>583488</v>
      </c>
      <c r="P131" s="838">
        <v>0.96285148514851482</v>
      </c>
      <c r="Q131" s="854">
        <v>1013</v>
      </c>
    </row>
    <row r="132" spans="1:17" ht="14.45" customHeight="1" x14ac:dyDescent="0.2">
      <c r="A132" s="832" t="s">
        <v>585</v>
      </c>
      <c r="B132" s="833" t="s">
        <v>5046</v>
      </c>
      <c r="C132" s="833" t="s">
        <v>5050</v>
      </c>
      <c r="D132" s="833" t="s">
        <v>5067</v>
      </c>
      <c r="E132" s="833" t="s">
        <v>5068</v>
      </c>
      <c r="F132" s="853"/>
      <c r="G132" s="853"/>
      <c r="H132" s="853"/>
      <c r="I132" s="853"/>
      <c r="J132" s="853">
        <v>1</v>
      </c>
      <c r="K132" s="853">
        <v>1066</v>
      </c>
      <c r="L132" s="853">
        <v>1</v>
      </c>
      <c r="M132" s="853">
        <v>1066</v>
      </c>
      <c r="N132" s="853"/>
      <c r="O132" s="853"/>
      <c r="P132" s="838"/>
      <c r="Q132" s="854"/>
    </row>
    <row r="133" spans="1:17" ht="14.45" customHeight="1" x14ac:dyDescent="0.2">
      <c r="A133" s="832" t="s">
        <v>585</v>
      </c>
      <c r="B133" s="833" t="s">
        <v>5046</v>
      </c>
      <c r="C133" s="833" t="s">
        <v>5050</v>
      </c>
      <c r="D133" s="833" t="s">
        <v>5069</v>
      </c>
      <c r="E133" s="833" t="s">
        <v>5070</v>
      </c>
      <c r="F133" s="853">
        <v>12</v>
      </c>
      <c r="G133" s="853">
        <v>3828</v>
      </c>
      <c r="H133" s="853">
        <v>1.2</v>
      </c>
      <c r="I133" s="853">
        <v>319</v>
      </c>
      <c r="J133" s="853">
        <v>10</v>
      </c>
      <c r="K133" s="853">
        <v>3190</v>
      </c>
      <c r="L133" s="853">
        <v>1</v>
      </c>
      <c r="M133" s="853">
        <v>319</v>
      </c>
      <c r="N133" s="853">
        <v>10</v>
      </c>
      <c r="O133" s="853">
        <v>3220</v>
      </c>
      <c r="P133" s="838">
        <v>1.0094043887147335</v>
      </c>
      <c r="Q133" s="854">
        <v>322</v>
      </c>
    </row>
    <row r="134" spans="1:17" ht="14.45" customHeight="1" x14ac:dyDescent="0.2">
      <c r="A134" s="832" t="s">
        <v>585</v>
      </c>
      <c r="B134" s="833" t="s">
        <v>5046</v>
      </c>
      <c r="C134" s="833" t="s">
        <v>5050</v>
      </c>
      <c r="D134" s="833" t="s">
        <v>5081</v>
      </c>
      <c r="E134" s="833" t="s">
        <v>5082</v>
      </c>
      <c r="F134" s="853">
        <v>47</v>
      </c>
      <c r="G134" s="853">
        <v>94705</v>
      </c>
      <c r="H134" s="853">
        <v>1.2045304232804233</v>
      </c>
      <c r="I134" s="853">
        <v>2015</v>
      </c>
      <c r="J134" s="853">
        <v>39</v>
      </c>
      <c r="K134" s="853">
        <v>78624</v>
      </c>
      <c r="L134" s="853">
        <v>1</v>
      </c>
      <c r="M134" s="853">
        <v>2016</v>
      </c>
      <c r="N134" s="853">
        <v>45</v>
      </c>
      <c r="O134" s="853">
        <v>90855</v>
      </c>
      <c r="P134" s="838">
        <v>1.1555631868131868</v>
      </c>
      <c r="Q134" s="854">
        <v>2019</v>
      </c>
    </row>
    <row r="135" spans="1:17" ht="14.45" customHeight="1" x14ac:dyDescent="0.2">
      <c r="A135" s="832" t="s">
        <v>585</v>
      </c>
      <c r="B135" s="833" t="s">
        <v>5046</v>
      </c>
      <c r="C135" s="833" t="s">
        <v>5050</v>
      </c>
      <c r="D135" s="833" t="s">
        <v>5182</v>
      </c>
      <c r="E135" s="833" t="s">
        <v>5183</v>
      </c>
      <c r="F135" s="853">
        <v>55</v>
      </c>
      <c r="G135" s="853">
        <v>553300</v>
      </c>
      <c r="H135" s="853">
        <v>0.91657707414285217</v>
      </c>
      <c r="I135" s="853">
        <v>10060</v>
      </c>
      <c r="J135" s="853">
        <v>60</v>
      </c>
      <c r="K135" s="853">
        <v>603659</v>
      </c>
      <c r="L135" s="853">
        <v>1</v>
      </c>
      <c r="M135" s="853">
        <v>10060.983333333334</v>
      </c>
      <c r="N135" s="853">
        <v>62</v>
      </c>
      <c r="O135" s="853">
        <v>624030</v>
      </c>
      <c r="P135" s="838">
        <v>1.0337458730839761</v>
      </c>
      <c r="Q135" s="854">
        <v>10065</v>
      </c>
    </row>
    <row r="136" spans="1:17" ht="14.45" customHeight="1" x14ac:dyDescent="0.2">
      <c r="A136" s="832" t="s">
        <v>585</v>
      </c>
      <c r="B136" s="833" t="s">
        <v>5046</v>
      </c>
      <c r="C136" s="833" t="s">
        <v>5050</v>
      </c>
      <c r="D136" s="833" t="s">
        <v>5083</v>
      </c>
      <c r="E136" s="833" t="s">
        <v>5084</v>
      </c>
      <c r="F136" s="853"/>
      <c r="G136" s="853"/>
      <c r="H136" s="853"/>
      <c r="I136" s="853"/>
      <c r="J136" s="853">
        <v>1</v>
      </c>
      <c r="K136" s="853">
        <v>355</v>
      </c>
      <c r="L136" s="853">
        <v>1</v>
      </c>
      <c r="M136" s="853">
        <v>355</v>
      </c>
      <c r="N136" s="853"/>
      <c r="O136" s="853"/>
      <c r="P136" s="838"/>
      <c r="Q136" s="854"/>
    </row>
    <row r="137" spans="1:17" ht="14.45" customHeight="1" x14ac:dyDescent="0.2">
      <c r="A137" s="832" t="s">
        <v>585</v>
      </c>
      <c r="B137" s="833" t="s">
        <v>5046</v>
      </c>
      <c r="C137" s="833" t="s">
        <v>5050</v>
      </c>
      <c r="D137" s="833" t="s">
        <v>5089</v>
      </c>
      <c r="E137" s="833" t="s">
        <v>5090</v>
      </c>
      <c r="F137" s="853">
        <v>1244</v>
      </c>
      <c r="G137" s="853">
        <v>933000</v>
      </c>
      <c r="H137" s="853">
        <v>0.86756398633098541</v>
      </c>
      <c r="I137" s="853">
        <v>750</v>
      </c>
      <c r="J137" s="853">
        <v>1432</v>
      </c>
      <c r="K137" s="853">
        <v>1075425</v>
      </c>
      <c r="L137" s="853">
        <v>1</v>
      </c>
      <c r="M137" s="853">
        <v>750.99511173184362</v>
      </c>
      <c r="N137" s="853">
        <v>1471</v>
      </c>
      <c r="O137" s="853">
        <v>1112076</v>
      </c>
      <c r="P137" s="838">
        <v>1.0340804798103076</v>
      </c>
      <c r="Q137" s="854">
        <v>756</v>
      </c>
    </row>
    <row r="138" spans="1:17" ht="14.45" customHeight="1" x14ac:dyDescent="0.2">
      <c r="A138" s="832" t="s">
        <v>585</v>
      </c>
      <c r="B138" s="833" t="s">
        <v>5046</v>
      </c>
      <c r="C138" s="833" t="s">
        <v>5050</v>
      </c>
      <c r="D138" s="833" t="s">
        <v>5093</v>
      </c>
      <c r="E138" s="833" t="s">
        <v>5094</v>
      </c>
      <c r="F138" s="853"/>
      <c r="G138" s="853"/>
      <c r="H138" s="853"/>
      <c r="I138" s="853"/>
      <c r="J138" s="853">
        <v>0</v>
      </c>
      <c r="K138" s="853">
        <v>0</v>
      </c>
      <c r="L138" s="853"/>
      <c r="M138" s="853"/>
      <c r="N138" s="853"/>
      <c r="O138" s="853"/>
      <c r="P138" s="838"/>
      <c r="Q138" s="854"/>
    </row>
    <row r="139" spans="1:17" ht="14.45" customHeight="1" x14ac:dyDescent="0.2">
      <c r="A139" s="832" t="s">
        <v>585</v>
      </c>
      <c r="B139" s="833" t="s">
        <v>5046</v>
      </c>
      <c r="C139" s="833" t="s">
        <v>5050</v>
      </c>
      <c r="D139" s="833" t="s">
        <v>5184</v>
      </c>
      <c r="E139" s="833" t="s">
        <v>5185</v>
      </c>
      <c r="F139" s="853"/>
      <c r="G139" s="853"/>
      <c r="H139" s="853"/>
      <c r="I139" s="853"/>
      <c r="J139" s="853">
        <v>3</v>
      </c>
      <c r="K139" s="853">
        <v>3762</v>
      </c>
      <c r="L139" s="853">
        <v>1</v>
      </c>
      <c r="M139" s="853">
        <v>1254</v>
      </c>
      <c r="N139" s="853"/>
      <c r="O139" s="853"/>
      <c r="P139" s="838"/>
      <c r="Q139" s="854"/>
    </row>
    <row r="140" spans="1:17" ht="14.45" customHeight="1" x14ac:dyDescent="0.2">
      <c r="A140" s="832" t="s">
        <v>585</v>
      </c>
      <c r="B140" s="833" t="s">
        <v>5046</v>
      </c>
      <c r="C140" s="833" t="s">
        <v>5050</v>
      </c>
      <c r="D140" s="833" t="s">
        <v>5104</v>
      </c>
      <c r="E140" s="833" t="s">
        <v>5105</v>
      </c>
      <c r="F140" s="853"/>
      <c r="G140" s="853"/>
      <c r="H140" s="853"/>
      <c r="I140" s="853"/>
      <c r="J140" s="853"/>
      <c r="K140" s="853"/>
      <c r="L140" s="853"/>
      <c r="M140" s="853"/>
      <c r="N140" s="853">
        <v>8</v>
      </c>
      <c r="O140" s="853">
        <v>9424</v>
      </c>
      <c r="P140" s="838"/>
      <c r="Q140" s="854">
        <v>1178</v>
      </c>
    </row>
    <row r="141" spans="1:17" ht="14.45" customHeight="1" x14ac:dyDescent="0.2">
      <c r="A141" s="832" t="s">
        <v>585</v>
      </c>
      <c r="B141" s="833" t="s">
        <v>5106</v>
      </c>
      <c r="C141" s="833" t="s">
        <v>5050</v>
      </c>
      <c r="D141" s="833" t="s">
        <v>5119</v>
      </c>
      <c r="E141" s="833" t="s">
        <v>5120</v>
      </c>
      <c r="F141" s="853"/>
      <c r="G141" s="853"/>
      <c r="H141" s="853"/>
      <c r="I141" s="853"/>
      <c r="J141" s="853">
        <v>1</v>
      </c>
      <c r="K141" s="853">
        <v>374</v>
      </c>
      <c r="L141" s="853">
        <v>1</v>
      </c>
      <c r="M141" s="853">
        <v>374</v>
      </c>
      <c r="N141" s="853">
        <v>2</v>
      </c>
      <c r="O141" s="853">
        <v>752</v>
      </c>
      <c r="P141" s="838">
        <v>2.0106951871657754</v>
      </c>
      <c r="Q141" s="854">
        <v>376</v>
      </c>
    </row>
    <row r="142" spans="1:17" ht="14.45" customHeight="1" x14ac:dyDescent="0.2">
      <c r="A142" s="832" t="s">
        <v>585</v>
      </c>
      <c r="B142" s="833" t="s">
        <v>5106</v>
      </c>
      <c r="C142" s="833" t="s">
        <v>5050</v>
      </c>
      <c r="D142" s="833" t="s">
        <v>5121</v>
      </c>
      <c r="E142" s="833" t="s">
        <v>5122</v>
      </c>
      <c r="F142" s="853"/>
      <c r="G142" s="853"/>
      <c r="H142" s="853"/>
      <c r="I142" s="853"/>
      <c r="J142" s="853">
        <v>2</v>
      </c>
      <c r="K142" s="853">
        <v>504</v>
      </c>
      <c r="L142" s="853">
        <v>1</v>
      </c>
      <c r="M142" s="853">
        <v>252</v>
      </c>
      <c r="N142" s="853">
        <v>1</v>
      </c>
      <c r="O142" s="853">
        <v>254</v>
      </c>
      <c r="P142" s="838">
        <v>0.50396825396825395</v>
      </c>
      <c r="Q142" s="854">
        <v>254</v>
      </c>
    </row>
    <row r="143" spans="1:17" ht="14.45" customHeight="1" x14ac:dyDescent="0.2">
      <c r="A143" s="832" t="s">
        <v>585</v>
      </c>
      <c r="B143" s="833" t="s">
        <v>5186</v>
      </c>
      <c r="C143" s="833" t="s">
        <v>5050</v>
      </c>
      <c r="D143" s="833" t="s">
        <v>5187</v>
      </c>
      <c r="E143" s="833" t="s">
        <v>5188</v>
      </c>
      <c r="F143" s="853"/>
      <c r="G143" s="853"/>
      <c r="H143" s="853"/>
      <c r="I143" s="853"/>
      <c r="J143" s="853"/>
      <c r="K143" s="853"/>
      <c r="L143" s="853"/>
      <c r="M143" s="853"/>
      <c r="N143" s="853">
        <v>2</v>
      </c>
      <c r="O143" s="853">
        <v>5074</v>
      </c>
      <c r="P143" s="838"/>
      <c r="Q143" s="854">
        <v>2537</v>
      </c>
    </row>
    <row r="144" spans="1:17" ht="14.45" customHeight="1" x14ac:dyDescent="0.2">
      <c r="A144" s="832" t="s">
        <v>585</v>
      </c>
      <c r="B144" s="833" t="s">
        <v>5186</v>
      </c>
      <c r="C144" s="833" t="s">
        <v>5050</v>
      </c>
      <c r="D144" s="833" t="s">
        <v>5189</v>
      </c>
      <c r="E144" s="833" t="s">
        <v>5190</v>
      </c>
      <c r="F144" s="853">
        <v>1</v>
      </c>
      <c r="G144" s="853">
        <v>2771</v>
      </c>
      <c r="H144" s="853"/>
      <c r="I144" s="853">
        <v>2771</v>
      </c>
      <c r="J144" s="853"/>
      <c r="K144" s="853"/>
      <c r="L144" s="853"/>
      <c r="M144" s="853"/>
      <c r="N144" s="853"/>
      <c r="O144" s="853"/>
      <c r="P144" s="838"/>
      <c r="Q144" s="854"/>
    </row>
    <row r="145" spans="1:17" ht="14.45" customHeight="1" x14ac:dyDescent="0.2">
      <c r="A145" s="832" t="s">
        <v>585</v>
      </c>
      <c r="B145" s="833" t="s">
        <v>5186</v>
      </c>
      <c r="C145" s="833" t="s">
        <v>5050</v>
      </c>
      <c r="D145" s="833" t="s">
        <v>5191</v>
      </c>
      <c r="E145" s="833" t="s">
        <v>5192</v>
      </c>
      <c r="F145" s="853"/>
      <c r="G145" s="853"/>
      <c r="H145" s="853"/>
      <c r="I145" s="853"/>
      <c r="J145" s="853"/>
      <c r="K145" s="853"/>
      <c r="L145" s="853"/>
      <c r="M145" s="853"/>
      <c r="N145" s="853">
        <v>1</v>
      </c>
      <c r="O145" s="853">
        <v>2161</v>
      </c>
      <c r="P145" s="838"/>
      <c r="Q145" s="854">
        <v>2161</v>
      </c>
    </row>
    <row r="146" spans="1:17" ht="14.45" customHeight="1" x14ac:dyDescent="0.2">
      <c r="A146" s="832" t="s">
        <v>585</v>
      </c>
      <c r="B146" s="833" t="s">
        <v>5186</v>
      </c>
      <c r="C146" s="833" t="s">
        <v>5050</v>
      </c>
      <c r="D146" s="833" t="s">
        <v>5193</v>
      </c>
      <c r="E146" s="833" t="s">
        <v>5194</v>
      </c>
      <c r="F146" s="853"/>
      <c r="G146" s="853"/>
      <c r="H146" s="853"/>
      <c r="I146" s="853"/>
      <c r="J146" s="853">
        <v>2</v>
      </c>
      <c r="K146" s="853">
        <v>10296</v>
      </c>
      <c r="L146" s="853">
        <v>1</v>
      </c>
      <c r="M146" s="853">
        <v>5148</v>
      </c>
      <c r="N146" s="853"/>
      <c r="O146" s="853"/>
      <c r="P146" s="838"/>
      <c r="Q146" s="854"/>
    </row>
    <row r="147" spans="1:17" ht="14.45" customHeight="1" x14ac:dyDescent="0.2">
      <c r="A147" s="832" t="s">
        <v>585</v>
      </c>
      <c r="B147" s="833" t="s">
        <v>5186</v>
      </c>
      <c r="C147" s="833" t="s">
        <v>5050</v>
      </c>
      <c r="D147" s="833" t="s">
        <v>5195</v>
      </c>
      <c r="E147" s="833" t="s">
        <v>5196</v>
      </c>
      <c r="F147" s="853">
        <v>1</v>
      </c>
      <c r="G147" s="853">
        <v>0</v>
      </c>
      <c r="H147" s="853"/>
      <c r="I147" s="853">
        <v>0</v>
      </c>
      <c r="J147" s="853">
        <v>6</v>
      </c>
      <c r="K147" s="853">
        <v>0</v>
      </c>
      <c r="L147" s="853"/>
      <c r="M147" s="853">
        <v>0</v>
      </c>
      <c r="N147" s="853">
        <v>2</v>
      </c>
      <c r="O147" s="853">
        <v>0</v>
      </c>
      <c r="P147" s="838"/>
      <c r="Q147" s="854">
        <v>0</v>
      </c>
    </row>
    <row r="148" spans="1:17" ht="14.45" customHeight="1" x14ac:dyDescent="0.2">
      <c r="A148" s="832" t="s">
        <v>585</v>
      </c>
      <c r="B148" s="833" t="s">
        <v>5186</v>
      </c>
      <c r="C148" s="833" t="s">
        <v>5050</v>
      </c>
      <c r="D148" s="833" t="s">
        <v>5197</v>
      </c>
      <c r="E148" s="833" t="s">
        <v>5198</v>
      </c>
      <c r="F148" s="853"/>
      <c r="G148" s="853"/>
      <c r="H148" s="853"/>
      <c r="I148" s="853"/>
      <c r="J148" s="853">
        <v>2</v>
      </c>
      <c r="K148" s="853">
        <v>0</v>
      </c>
      <c r="L148" s="853"/>
      <c r="M148" s="853">
        <v>0</v>
      </c>
      <c r="N148" s="853">
        <v>1</v>
      </c>
      <c r="O148" s="853">
        <v>0</v>
      </c>
      <c r="P148" s="838"/>
      <c r="Q148" s="854">
        <v>0</v>
      </c>
    </row>
    <row r="149" spans="1:17" ht="14.45" customHeight="1" x14ac:dyDescent="0.2">
      <c r="A149" s="832" t="s">
        <v>585</v>
      </c>
      <c r="B149" s="833" t="s">
        <v>5186</v>
      </c>
      <c r="C149" s="833" t="s">
        <v>5050</v>
      </c>
      <c r="D149" s="833" t="s">
        <v>5199</v>
      </c>
      <c r="E149" s="833" t="s">
        <v>5200</v>
      </c>
      <c r="F149" s="853">
        <v>1</v>
      </c>
      <c r="G149" s="853">
        <v>0</v>
      </c>
      <c r="H149" s="853"/>
      <c r="I149" s="853">
        <v>0</v>
      </c>
      <c r="J149" s="853"/>
      <c r="K149" s="853"/>
      <c r="L149" s="853"/>
      <c r="M149" s="853"/>
      <c r="N149" s="853"/>
      <c r="O149" s="853"/>
      <c r="P149" s="838"/>
      <c r="Q149" s="854"/>
    </row>
    <row r="150" spans="1:17" ht="14.45" customHeight="1" x14ac:dyDescent="0.2">
      <c r="A150" s="832" t="s">
        <v>585</v>
      </c>
      <c r="B150" s="833" t="s">
        <v>5186</v>
      </c>
      <c r="C150" s="833" t="s">
        <v>5050</v>
      </c>
      <c r="D150" s="833" t="s">
        <v>5201</v>
      </c>
      <c r="E150" s="833" t="s">
        <v>5202</v>
      </c>
      <c r="F150" s="853"/>
      <c r="G150" s="853"/>
      <c r="H150" s="853"/>
      <c r="I150" s="853"/>
      <c r="J150" s="853">
        <v>1</v>
      </c>
      <c r="K150" s="853">
        <v>0</v>
      </c>
      <c r="L150" s="853"/>
      <c r="M150" s="853">
        <v>0</v>
      </c>
      <c r="N150" s="853"/>
      <c r="O150" s="853"/>
      <c r="P150" s="838"/>
      <c r="Q150" s="854"/>
    </row>
    <row r="151" spans="1:17" ht="14.45" customHeight="1" x14ac:dyDescent="0.2">
      <c r="A151" s="832" t="s">
        <v>585</v>
      </c>
      <c r="B151" s="833" t="s">
        <v>5186</v>
      </c>
      <c r="C151" s="833" t="s">
        <v>5050</v>
      </c>
      <c r="D151" s="833" t="s">
        <v>5203</v>
      </c>
      <c r="E151" s="833" t="s">
        <v>5204</v>
      </c>
      <c r="F151" s="853"/>
      <c r="G151" s="853"/>
      <c r="H151" s="853"/>
      <c r="I151" s="853"/>
      <c r="J151" s="853">
        <v>5</v>
      </c>
      <c r="K151" s="853">
        <v>0</v>
      </c>
      <c r="L151" s="853"/>
      <c r="M151" s="853">
        <v>0</v>
      </c>
      <c r="N151" s="853">
        <v>1</v>
      </c>
      <c r="O151" s="853">
        <v>0</v>
      </c>
      <c r="P151" s="838"/>
      <c r="Q151" s="854">
        <v>0</v>
      </c>
    </row>
    <row r="152" spans="1:17" ht="14.45" customHeight="1" x14ac:dyDescent="0.2">
      <c r="A152" s="832" t="s">
        <v>585</v>
      </c>
      <c r="B152" s="833" t="s">
        <v>5186</v>
      </c>
      <c r="C152" s="833" t="s">
        <v>5050</v>
      </c>
      <c r="D152" s="833" t="s">
        <v>5205</v>
      </c>
      <c r="E152" s="833" t="s">
        <v>5206</v>
      </c>
      <c r="F152" s="853"/>
      <c r="G152" s="853"/>
      <c r="H152" s="853"/>
      <c r="I152" s="853"/>
      <c r="J152" s="853">
        <v>1</v>
      </c>
      <c r="K152" s="853">
        <v>0</v>
      </c>
      <c r="L152" s="853"/>
      <c r="M152" s="853">
        <v>0</v>
      </c>
      <c r="N152" s="853"/>
      <c r="O152" s="853"/>
      <c r="P152" s="838"/>
      <c r="Q152" s="854"/>
    </row>
    <row r="153" spans="1:17" ht="14.45" customHeight="1" x14ac:dyDescent="0.2">
      <c r="A153" s="832" t="s">
        <v>585</v>
      </c>
      <c r="B153" s="833" t="s">
        <v>5186</v>
      </c>
      <c r="C153" s="833" t="s">
        <v>5050</v>
      </c>
      <c r="D153" s="833" t="s">
        <v>5207</v>
      </c>
      <c r="E153" s="833" t="s">
        <v>5208</v>
      </c>
      <c r="F153" s="853"/>
      <c r="G153" s="853"/>
      <c r="H153" s="853"/>
      <c r="I153" s="853"/>
      <c r="J153" s="853">
        <v>2</v>
      </c>
      <c r="K153" s="853">
        <v>0</v>
      </c>
      <c r="L153" s="853"/>
      <c r="M153" s="853">
        <v>0</v>
      </c>
      <c r="N153" s="853"/>
      <c r="O153" s="853"/>
      <c r="P153" s="838"/>
      <c r="Q153" s="854"/>
    </row>
    <row r="154" spans="1:17" ht="14.45" customHeight="1" x14ac:dyDescent="0.2">
      <c r="A154" s="832" t="s">
        <v>585</v>
      </c>
      <c r="B154" s="833" t="s">
        <v>5186</v>
      </c>
      <c r="C154" s="833" t="s">
        <v>5050</v>
      </c>
      <c r="D154" s="833" t="s">
        <v>5209</v>
      </c>
      <c r="E154" s="833" t="s">
        <v>5210</v>
      </c>
      <c r="F154" s="853"/>
      <c r="G154" s="853"/>
      <c r="H154" s="853"/>
      <c r="I154" s="853"/>
      <c r="J154" s="853">
        <v>1</v>
      </c>
      <c r="K154" s="853">
        <v>0</v>
      </c>
      <c r="L154" s="853"/>
      <c r="M154" s="853">
        <v>0</v>
      </c>
      <c r="N154" s="853"/>
      <c r="O154" s="853"/>
      <c r="P154" s="838"/>
      <c r="Q154" s="854"/>
    </row>
    <row r="155" spans="1:17" ht="14.45" customHeight="1" x14ac:dyDescent="0.2">
      <c r="A155" s="832" t="s">
        <v>585</v>
      </c>
      <c r="B155" s="833" t="s">
        <v>5186</v>
      </c>
      <c r="C155" s="833" t="s">
        <v>5050</v>
      </c>
      <c r="D155" s="833" t="s">
        <v>5211</v>
      </c>
      <c r="E155" s="833" t="s">
        <v>5212</v>
      </c>
      <c r="F155" s="853"/>
      <c r="G155" s="853"/>
      <c r="H155" s="853"/>
      <c r="I155" s="853"/>
      <c r="J155" s="853">
        <v>1</v>
      </c>
      <c r="K155" s="853">
        <v>0</v>
      </c>
      <c r="L155" s="853"/>
      <c r="M155" s="853">
        <v>0</v>
      </c>
      <c r="N155" s="853">
        <v>1</v>
      </c>
      <c r="O155" s="853">
        <v>0</v>
      </c>
      <c r="P155" s="838"/>
      <c r="Q155" s="854">
        <v>0</v>
      </c>
    </row>
    <row r="156" spans="1:17" ht="14.45" customHeight="1" x14ac:dyDescent="0.2">
      <c r="A156" s="832" t="s">
        <v>585</v>
      </c>
      <c r="B156" s="833" t="s">
        <v>5186</v>
      </c>
      <c r="C156" s="833" t="s">
        <v>5050</v>
      </c>
      <c r="D156" s="833" t="s">
        <v>5213</v>
      </c>
      <c r="E156" s="833" t="s">
        <v>5214</v>
      </c>
      <c r="F156" s="853">
        <v>2</v>
      </c>
      <c r="G156" s="853">
        <v>0</v>
      </c>
      <c r="H156" s="853"/>
      <c r="I156" s="853">
        <v>0</v>
      </c>
      <c r="J156" s="853">
        <v>7</v>
      </c>
      <c r="K156" s="853">
        <v>0</v>
      </c>
      <c r="L156" s="853"/>
      <c r="M156" s="853">
        <v>0</v>
      </c>
      <c r="N156" s="853">
        <v>2</v>
      </c>
      <c r="O156" s="853">
        <v>0</v>
      </c>
      <c r="P156" s="838"/>
      <c r="Q156" s="854">
        <v>0</v>
      </c>
    </row>
    <row r="157" spans="1:17" ht="14.45" customHeight="1" x14ac:dyDescent="0.2">
      <c r="A157" s="832" t="s">
        <v>585</v>
      </c>
      <c r="B157" s="833" t="s">
        <v>5186</v>
      </c>
      <c r="C157" s="833" t="s">
        <v>5050</v>
      </c>
      <c r="D157" s="833" t="s">
        <v>5215</v>
      </c>
      <c r="E157" s="833" t="s">
        <v>5216</v>
      </c>
      <c r="F157" s="853">
        <v>1</v>
      </c>
      <c r="G157" s="853">
        <v>2811</v>
      </c>
      <c r="H157" s="853"/>
      <c r="I157" s="853">
        <v>2811</v>
      </c>
      <c r="J157" s="853"/>
      <c r="K157" s="853"/>
      <c r="L157" s="853"/>
      <c r="M157" s="853"/>
      <c r="N157" s="853"/>
      <c r="O157" s="853"/>
      <c r="P157" s="838"/>
      <c r="Q157" s="854"/>
    </row>
    <row r="158" spans="1:17" ht="14.45" customHeight="1" x14ac:dyDescent="0.2">
      <c r="A158" s="832" t="s">
        <v>585</v>
      </c>
      <c r="B158" s="833" t="s">
        <v>5186</v>
      </c>
      <c r="C158" s="833" t="s">
        <v>5050</v>
      </c>
      <c r="D158" s="833" t="s">
        <v>5217</v>
      </c>
      <c r="E158" s="833" t="s">
        <v>5218</v>
      </c>
      <c r="F158" s="853"/>
      <c r="G158" s="853"/>
      <c r="H158" s="853"/>
      <c r="I158" s="853"/>
      <c r="J158" s="853">
        <v>1</v>
      </c>
      <c r="K158" s="853">
        <v>842</v>
      </c>
      <c r="L158" s="853">
        <v>1</v>
      </c>
      <c r="M158" s="853">
        <v>842</v>
      </c>
      <c r="N158" s="853">
        <v>1</v>
      </c>
      <c r="O158" s="853">
        <v>850</v>
      </c>
      <c r="P158" s="838">
        <v>1.0095011876484561</v>
      </c>
      <c r="Q158" s="854">
        <v>850</v>
      </c>
    </row>
    <row r="159" spans="1:17" ht="14.45" customHeight="1" x14ac:dyDescent="0.2">
      <c r="A159" s="832" t="s">
        <v>585</v>
      </c>
      <c r="B159" s="833" t="s">
        <v>5186</v>
      </c>
      <c r="C159" s="833" t="s">
        <v>5050</v>
      </c>
      <c r="D159" s="833" t="s">
        <v>5219</v>
      </c>
      <c r="E159" s="833" t="s">
        <v>5220</v>
      </c>
      <c r="F159" s="853"/>
      <c r="G159" s="853"/>
      <c r="H159" s="853"/>
      <c r="I159" s="853"/>
      <c r="J159" s="853"/>
      <c r="K159" s="853"/>
      <c r="L159" s="853"/>
      <c r="M159" s="853"/>
      <c r="N159" s="853">
        <v>2</v>
      </c>
      <c r="O159" s="853">
        <v>12646</v>
      </c>
      <c r="P159" s="838"/>
      <c r="Q159" s="854">
        <v>6323</v>
      </c>
    </row>
    <row r="160" spans="1:17" ht="14.45" customHeight="1" x14ac:dyDescent="0.2">
      <c r="A160" s="832" t="s">
        <v>585</v>
      </c>
      <c r="B160" s="833" t="s">
        <v>5186</v>
      </c>
      <c r="C160" s="833" t="s">
        <v>5050</v>
      </c>
      <c r="D160" s="833" t="s">
        <v>5221</v>
      </c>
      <c r="E160" s="833" t="s">
        <v>5222</v>
      </c>
      <c r="F160" s="853">
        <v>2</v>
      </c>
      <c r="G160" s="853">
        <v>18692</v>
      </c>
      <c r="H160" s="853">
        <v>0.39935904283730372</v>
      </c>
      <c r="I160" s="853">
        <v>9346</v>
      </c>
      <c r="J160" s="853">
        <v>5</v>
      </c>
      <c r="K160" s="853">
        <v>46805</v>
      </c>
      <c r="L160" s="853">
        <v>1</v>
      </c>
      <c r="M160" s="853">
        <v>9361</v>
      </c>
      <c r="N160" s="853">
        <v>2</v>
      </c>
      <c r="O160" s="853">
        <v>18818</v>
      </c>
      <c r="P160" s="838">
        <v>0.40205106292062814</v>
      </c>
      <c r="Q160" s="854">
        <v>9409</v>
      </c>
    </row>
    <row r="161" spans="1:17" ht="14.45" customHeight="1" x14ac:dyDescent="0.2">
      <c r="A161" s="832" t="s">
        <v>585</v>
      </c>
      <c r="B161" s="833" t="s">
        <v>5186</v>
      </c>
      <c r="C161" s="833" t="s">
        <v>5050</v>
      </c>
      <c r="D161" s="833" t="s">
        <v>5223</v>
      </c>
      <c r="E161" s="833" t="s">
        <v>5224</v>
      </c>
      <c r="F161" s="853">
        <v>1</v>
      </c>
      <c r="G161" s="853">
        <v>3614</v>
      </c>
      <c r="H161" s="853">
        <v>0.99861840287372206</v>
      </c>
      <c r="I161" s="853">
        <v>3614</v>
      </c>
      <c r="J161" s="853">
        <v>1</v>
      </c>
      <c r="K161" s="853">
        <v>3619</v>
      </c>
      <c r="L161" s="853">
        <v>1</v>
      </c>
      <c r="M161" s="853">
        <v>3619</v>
      </c>
      <c r="N161" s="853"/>
      <c r="O161" s="853"/>
      <c r="P161" s="838"/>
      <c r="Q161" s="854"/>
    </row>
    <row r="162" spans="1:17" ht="14.45" customHeight="1" x14ac:dyDescent="0.2">
      <c r="A162" s="832" t="s">
        <v>585</v>
      </c>
      <c r="B162" s="833" t="s">
        <v>5186</v>
      </c>
      <c r="C162" s="833" t="s">
        <v>5050</v>
      </c>
      <c r="D162" s="833" t="s">
        <v>5225</v>
      </c>
      <c r="E162" s="833" t="s">
        <v>5226</v>
      </c>
      <c r="F162" s="853"/>
      <c r="G162" s="853"/>
      <c r="H162" s="853"/>
      <c r="I162" s="853"/>
      <c r="J162" s="853">
        <v>1</v>
      </c>
      <c r="K162" s="853">
        <v>3752</v>
      </c>
      <c r="L162" s="853">
        <v>1</v>
      </c>
      <c r="M162" s="853">
        <v>3752</v>
      </c>
      <c r="N162" s="853"/>
      <c r="O162" s="853"/>
      <c r="P162" s="838"/>
      <c r="Q162" s="854"/>
    </row>
    <row r="163" spans="1:17" ht="14.45" customHeight="1" x14ac:dyDescent="0.2">
      <c r="A163" s="832" t="s">
        <v>585</v>
      </c>
      <c r="B163" s="833" t="s">
        <v>5186</v>
      </c>
      <c r="C163" s="833" t="s">
        <v>5050</v>
      </c>
      <c r="D163" s="833" t="s">
        <v>5227</v>
      </c>
      <c r="E163" s="833" t="s">
        <v>5228</v>
      </c>
      <c r="F163" s="853">
        <v>1</v>
      </c>
      <c r="G163" s="853">
        <v>0</v>
      </c>
      <c r="H163" s="853"/>
      <c r="I163" s="853">
        <v>0</v>
      </c>
      <c r="J163" s="853">
        <v>5</v>
      </c>
      <c r="K163" s="853">
        <v>0</v>
      </c>
      <c r="L163" s="853"/>
      <c r="M163" s="853">
        <v>0</v>
      </c>
      <c r="N163" s="853">
        <v>1</v>
      </c>
      <c r="O163" s="853">
        <v>0</v>
      </c>
      <c r="P163" s="838"/>
      <c r="Q163" s="854">
        <v>0</v>
      </c>
    </row>
    <row r="164" spans="1:17" ht="14.45" customHeight="1" x14ac:dyDescent="0.2">
      <c r="A164" s="832" t="s">
        <v>585</v>
      </c>
      <c r="B164" s="833" t="s">
        <v>5186</v>
      </c>
      <c r="C164" s="833" t="s">
        <v>5050</v>
      </c>
      <c r="D164" s="833" t="s">
        <v>5229</v>
      </c>
      <c r="E164" s="833" t="s">
        <v>5230</v>
      </c>
      <c r="F164" s="853"/>
      <c r="G164" s="853"/>
      <c r="H164" s="853"/>
      <c r="I164" s="853"/>
      <c r="J164" s="853">
        <v>2</v>
      </c>
      <c r="K164" s="853">
        <v>6362</v>
      </c>
      <c r="L164" s="853">
        <v>1</v>
      </c>
      <c r="M164" s="853">
        <v>3181</v>
      </c>
      <c r="N164" s="853"/>
      <c r="O164" s="853"/>
      <c r="P164" s="838"/>
      <c r="Q164" s="854"/>
    </row>
    <row r="165" spans="1:17" ht="14.45" customHeight="1" x14ac:dyDescent="0.2">
      <c r="A165" s="832" t="s">
        <v>585</v>
      </c>
      <c r="B165" s="833" t="s">
        <v>5186</v>
      </c>
      <c r="C165" s="833" t="s">
        <v>5050</v>
      </c>
      <c r="D165" s="833" t="s">
        <v>5231</v>
      </c>
      <c r="E165" s="833" t="s">
        <v>5232</v>
      </c>
      <c r="F165" s="853"/>
      <c r="G165" s="853"/>
      <c r="H165" s="853"/>
      <c r="I165" s="853"/>
      <c r="J165" s="853">
        <v>2</v>
      </c>
      <c r="K165" s="853">
        <v>14022</v>
      </c>
      <c r="L165" s="853">
        <v>1</v>
      </c>
      <c r="M165" s="853">
        <v>7011</v>
      </c>
      <c r="N165" s="853"/>
      <c r="O165" s="853"/>
      <c r="P165" s="838"/>
      <c r="Q165" s="854"/>
    </row>
    <row r="166" spans="1:17" ht="14.45" customHeight="1" x14ac:dyDescent="0.2">
      <c r="A166" s="832" t="s">
        <v>585</v>
      </c>
      <c r="B166" s="833" t="s">
        <v>5186</v>
      </c>
      <c r="C166" s="833" t="s">
        <v>5050</v>
      </c>
      <c r="D166" s="833" t="s">
        <v>5233</v>
      </c>
      <c r="E166" s="833" t="s">
        <v>5234</v>
      </c>
      <c r="F166" s="853">
        <v>2</v>
      </c>
      <c r="G166" s="853">
        <v>0</v>
      </c>
      <c r="H166" s="853"/>
      <c r="I166" s="853">
        <v>0</v>
      </c>
      <c r="J166" s="853">
        <v>7</v>
      </c>
      <c r="K166" s="853">
        <v>0</v>
      </c>
      <c r="L166" s="853"/>
      <c r="M166" s="853">
        <v>0</v>
      </c>
      <c r="N166" s="853">
        <v>2</v>
      </c>
      <c r="O166" s="853">
        <v>0</v>
      </c>
      <c r="P166" s="838"/>
      <c r="Q166" s="854">
        <v>0</v>
      </c>
    </row>
    <row r="167" spans="1:17" ht="14.45" customHeight="1" x14ac:dyDescent="0.2">
      <c r="A167" s="832" t="s">
        <v>585</v>
      </c>
      <c r="B167" s="833" t="s">
        <v>5186</v>
      </c>
      <c r="C167" s="833" t="s">
        <v>5050</v>
      </c>
      <c r="D167" s="833" t="s">
        <v>5235</v>
      </c>
      <c r="E167" s="833" t="s">
        <v>5236</v>
      </c>
      <c r="F167" s="853">
        <v>1</v>
      </c>
      <c r="G167" s="853">
        <v>0</v>
      </c>
      <c r="H167" s="853"/>
      <c r="I167" s="853">
        <v>0</v>
      </c>
      <c r="J167" s="853">
        <v>2</v>
      </c>
      <c r="K167" s="853">
        <v>0</v>
      </c>
      <c r="L167" s="853"/>
      <c r="M167" s="853">
        <v>0</v>
      </c>
      <c r="N167" s="853">
        <v>1</v>
      </c>
      <c r="O167" s="853">
        <v>0</v>
      </c>
      <c r="P167" s="838"/>
      <c r="Q167" s="854">
        <v>0</v>
      </c>
    </row>
    <row r="168" spans="1:17" ht="14.45" customHeight="1" x14ac:dyDescent="0.2">
      <c r="A168" s="832" t="s">
        <v>585</v>
      </c>
      <c r="B168" s="833" t="s">
        <v>5186</v>
      </c>
      <c r="C168" s="833" t="s">
        <v>5050</v>
      </c>
      <c r="D168" s="833" t="s">
        <v>5237</v>
      </c>
      <c r="E168" s="833" t="s">
        <v>5238</v>
      </c>
      <c r="F168" s="853"/>
      <c r="G168" s="853"/>
      <c r="H168" s="853"/>
      <c r="I168" s="853"/>
      <c r="J168" s="853">
        <v>1</v>
      </c>
      <c r="K168" s="853">
        <v>3643</v>
      </c>
      <c r="L168" s="853">
        <v>1</v>
      </c>
      <c r="M168" s="853">
        <v>3643</v>
      </c>
      <c r="N168" s="853"/>
      <c r="O168" s="853"/>
      <c r="P168" s="838"/>
      <c r="Q168" s="854"/>
    </row>
    <row r="169" spans="1:17" ht="14.45" customHeight="1" x14ac:dyDescent="0.2">
      <c r="A169" s="832" t="s">
        <v>585</v>
      </c>
      <c r="B169" s="833" t="s">
        <v>5186</v>
      </c>
      <c r="C169" s="833" t="s">
        <v>5050</v>
      </c>
      <c r="D169" s="833" t="s">
        <v>5239</v>
      </c>
      <c r="E169" s="833" t="s">
        <v>5240</v>
      </c>
      <c r="F169" s="853"/>
      <c r="G169" s="853"/>
      <c r="H169" s="853"/>
      <c r="I169" s="853"/>
      <c r="J169" s="853">
        <v>1</v>
      </c>
      <c r="K169" s="853">
        <v>5755</v>
      </c>
      <c r="L169" s="853">
        <v>1</v>
      </c>
      <c r="M169" s="853">
        <v>5755</v>
      </c>
      <c r="N169" s="853"/>
      <c r="O169" s="853"/>
      <c r="P169" s="838"/>
      <c r="Q169" s="854"/>
    </row>
    <row r="170" spans="1:17" ht="14.45" customHeight="1" x14ac:dyDescent="0.2">
      <c r="A170" s="832" t="s">
        <v>585</v>
      </c>
      <c r="B170" s="833" t="s">
        <v>5186</v>
      </c>
      <c r="C170" s="833" t="s">
        <v>5050</v>
      </c>
      <c r="D170" s="833" t="s">
        <v>5241</v>
      </c>
      <c r="E170" s="833" t="s">
        <v>5242</v>
      </c>
      <c r="F170" s="853"/>
      <c r="G170" s="853"/>
      <c r="H170" s="853"/>
      <c r="I170" s="853"/>
      <c r="J170" s="853">
        <v>2</v>
      </c>
      <c r="K170" s="853">
        <v>9482</v>
      </c>
      <c r="L170" s="853">
        <v>1</v>
      </c>
      <c r="M170" s="853">
        <v>4741</v>
      </c>
      <c r="N170" s="853"/>
      <c r="O170" s="853"/>
      <c r="P170" s="838"/>
      <c r="Q170" s="854"/>
    </row>
    <row r="171" spans="1:17" ht="14.45" customHeight="1" x14ac:dyDescent="0.2">
      <c r="A171" s="832" t="s">
        <v>585</v>
      </c>
      <c r="B171" s="833" t="s">
        <v>5186</v>
      </c>
      <c r="C171" s="833" t="s">
        <v>5050</v>
      </c>
      <c r="D171" s="833" t="s">
        <v>5243</v>
      </c>
      <c r="E171" s="833" t="s">
        <v>5244</v>
      </c>
      <c r="F171" s="853"/>
      <c r="G171" s="853"/>
      <c r="H171" s="853"/>
      <c r="I171" s="853"/>
      <c r="J171" s="853">
        <v>1</v>
      </c>
      <c r="K171" s="853">
        <v>4672</v>
      </c>
      <c r="L171" s="853">
        <v>1</v>
      </c>
      <c r="M171" s="853">
        <v>4672</v>
      </c>
      <c r="N171" s="853">
        <v>1</v>
      </c>
      <c r="O171" s="853">
        <v>4688</v>
      </c>
      <c r="P171" s="838">
        <v>1.0034246575342465</v>
      </c>
      <c r="Q171" s="854">
        <v>4688</v>
      </c>
    </row>
    <row r="172" spans="1:17" ht="14.45" customHeight="1" x14ac:dyDescent="0.2">
      <c r="A172" s="832" t="s">
        <v>585</v>
      </c>
      <c r="B172" s="833" t="s">
        <v>5186</v>
      </c>
      <c r="C172" s="833" t="s">
        <v>5050</v>
      </c>
      <c r="D172" s="833" t="s">
        <v>5245</v>
      </c>
      <c r="E172" s="833" t="s">
        <v>5246</v>
      </c>
      <c r="F172" s="853"/>
      <c r="G172" s="853"/>
      <c r="H172" s="853"/>
      <c r="I172" s="853"/>
      <c r="J172" s="853">
        <v>2</v>
      </c>
      <c r="K172" s="853">
        <v>0</v>
      </c>
      <c r="L172" s="853"/>
      <c r="M172" s="853">
        <v>0</v>
      </c>
      <c r="N172" s="853"/>
      <c r="O172" s="853"/>
      <c r="P172" s="838"/>
      <c r="Q172" s="854"/>
    </row>
    <row r="173" spans="1:17" ht="14.45" customHeight="1" x14ac:dyDescent="0.2">
      <c r="A173" s="832" t="s">
        <v>585</v>
      </c>
      <c r="B173" s="833" t="s">
        <v>5186</v>
      </c>
      <c r="C173" s="833" t="s">
        <v>5050</v>
      </c>
      <c r="D173" s="833" t="s">
        <v>5247</v>
      </c>
      <c r="E173" s="833" t="s">
        <v>5248</v>
      </c>
      <c r="F173" s="853"/>
      <c r="G173" s="853"/>
      <c r="H173" s="853"/>
      <c r="I173" s="853"/>
      <c r="J173" s="853">
        <v>1</v>
      </c>
      <c r="K173" s="853">
        <v>0</v>
      </c>
      <c r="L173" s="853"/>
      <c r="M173" s="853">
        <v>0</v>
      </c>
      <c r="N173" s="853"/>
      <c r="O173" s="853"/>
      <c r="P173" s="838"/>
      <c r="Q173" s="854"/>
    </row>
    <row r="174" spans="1:17" ht="14.45" customHeight="1" x14ac:dyDescent="0.2">
      <c r="A174" s="832" t="s">
        <v>585</v>
      </c>
      <c r="B174" s="833" t="s">
        <v>5186</v>
      </c>
      <c r="C174" s="833" t="s">
        <v>5050</v>
      </c>
      <c r="D174" s="833" t="s">
        <v>5249</v>
      </c>
      <c r="E174" s="833" t="s">
        <v>5250</v>
      </c>
      <c r="F174" s="853">
        <v>1</v>
      </c>
      <c r="G174" s="853">
        <v>0</v>
      </c>
      <c r="H174" s="853"/>
      <c r="I174" s="853">
        <v>0</v>
      </c>
      <c r="J174" s="853"/>
      <c r="K174" s="853"/>
      <c r="L174" s="853"/>
      <c r="M174" s="853"/>
      <c r="N174" s="853"/>
      <c r="O174" s="853"/>
      <c r="P174" s="838"/>
      <c r="Q174" s="854"/>
    </row>
    <row r="175" spans="1:17" ht="14.45" customHeight="1" x14ac:dyDescent="0.2">
      <c r="A175" s="832" t="s">
        <v>585</v>
      </c>
      <c r="B175" s="833" t="s">
        <v>5186</v>
      </c>
      <c r="C175" s="833" t="s">
        <v>5050</v>
      </c>
      <c r="D175" s="833" t="s">
        <v>5251</v>
      </c>
      <c r="E175" s="833" t="s">
        <v>5252</v>
      </c>
      <c r="F175" s="853">
        <v>1</v>
      </c>
      <c r="G175" s="853">
        <v>0</v>
      </c>
      <c r="H175" s="853"/>
      <c r="I175" s="853">
        <v>0</v>
      </c>
      <c r="J175" s="853"/>
      <c r="K175" s="853"/>
      <c r="L175" s="853"/>
      <c r="M175" s="853"/>
      <c r="N175" s="853"/>
      <c r="O175" s="853"/>
      <c r="P175" s="838"/>
      <c r="Q175" s="854"/>
    </row>
    <row r="176" spans="1:17" ht="14.45" customHeight="1" x14ac:dyDescent="0.2">
      <c r="A176" s="832" t="s">
        <v>585</v>
      </c>
      <c r="B176" s="833" t="s">
        <v>5253</v>
      </c>
      <c r="C176" s="833" t="s">
        <v>5050</v>
      </c>
      <c r="D176" s="833" t="s">
        <v>5254</v>
      </c>
      <c r="E176" s="833" t="s">
        <v>5255</v>
      </c>
      <c r="F176" s="853">
        <v>3</v>
      </c>
      <c r="G176" s="853">
        <v>2128</v>
      </c>
      <c r="H176" s="853"/>
      <c r="I176" s="853">
        <v>709.33333333333337</v>
      </c>
      <c r="J176" s="853"/>
      <c r="K176" s="853"/>
      <c r="L176" s="853"/>
      <c r="M176" s="853"/>
      <c r="N176" s="853"/>
      <c r="O176" s="853"/>
      <c r="P176" s="838"/>
      <c r="Q176" s="854"/>
    </row>
    <row r="177" spans="1:17" ht="14.45" customHeight="1" x14ac:dyDescent="0.2">
      <c r="A177" s="832" t="s">
        <v>585</v>
      </c>
      <c r="B177" s="833" t="s">
        <v>5253</v>
      </c>
      <c r="C177" s="833" t="s">
        <v>5050</v>
      </c>
      <c r="D177" s="833" t="s">
        <v>5256</v>
      </c>
      <c r="E177" s="833" t="s">
        <v>5257</v>
      </c>
      <c r="F177" s="853">
        <v>1</v>
      </c>
      <c r="G177" s="853">
        <v>2952</v>
      </c>
      <c r="H177" s="853"/>
      <c r="I177" s="853">
        <v>2952</v>
      </c>
      <c r="J177" s="853"/>
      <c r="K177" s="853"/>
      <c r="L177" s="853"/>
      <c r="M177" s="853"/>
      <c r="N177" s="853"/>
      <c r="O177" s="853"/>
      <c r="P177" s="838"/>
      <c r="Q177" s="854"/>
    </row>
    <row r="178" spans="1:17" ht="14.45" customHeight="1" x14ac:dyDescent="0.2">
      <c r="A178" s="832" t="s">
        <v>585</v>
      </c>
      <c r="B178" s="833" t="s">
        <v>5253</v>
      </c>
      <c r="C178" s="833" t="s">
        <v>5050</v>
      </c>
      <c r="D178" s="833" t="s">
        <v>5258</v>
      </c>
      <c r="E178" s="833" t="s">
        <v>5259</v>
      </c>
      <c r="F178" s="853">
        <v>3</v>
      </c>
      <c r="G178" s="853">
        <v>2595</v>
      </c>
      <c r="H178" s="853"/>
      <c r="I178" s="853">
        <v>865</v>
      </c>
      <c r="J178" s="853"/>
      <c r="K178" s="853"/>
      <c r="L178" s="853"/>
      <c r="M178" s="853"/>
      <c r="N178" s="853"/>
      <c r="O178" s="853"/>
      <c r="P178" s="838"/>
      <c r="Q178" s="854"/>
    </row>
    <row r="179" spans="1:17" ht="14.45" customHeight="1" x14ac:dyDescent="0.2">
      <c r="A179" s="832" t="s">
        <v>585</v>
      </c>
      <c r="B179" s="833" t="s">
        <v>5253</v>
      </c>
      <c r="C179" s="833" t="s">
        <v>5050</v>
      </c>
      <c r="D179" s="833" t="s">
        <v>5260</v>
      </c>
      <c r="E179" s="833" t="s">
        <v>5261</v>
      </c>
      <c r="F179" s="853">
        <v>1</v>
      </c>
      <c r="G179" s="853">
        <v>120</v>
      </c>
      <c r="H179" s="853"/>
      <c r="I179" s="853">
        <v>120</v>
      </c>
      <c r="J179" s="853"/>
      <c r="K179" s="853"/>
      <c r="L179" s="853"/>
      <c r="M179" s="853"/>
      <c r="N179" s="853"/>
      <c r="O179" s="853"/>
      <c r="P179" s="838"/>
      <c r="Q179" s="854"/>
    </row>
    <row r="180" spans="1:17" ht="14.45" customHeight="1" x14ac:dyDescent="0.2">
      <c r="A180" s="832" t="s">
        <v>585</v>
      </c>
      <c r="B180" s="833" t="s">
        <v>5253</v>
      </c>
      <c r="C180" s="833" t="s">
        <v>5050</v>
      </c>
      <c r="D180" s="833" t="s">
        <v>5262</v>
      </c>
      <c r="E180" s="833" t="s">
        <v>5263</v>
      </c>
      <c r="F180" s="853">
        <v>1</v>
      </c>
      <c r="G180" s="853">
        <v>4570</v>
      </c>
      <c r="H180" s="853"/>
      <c r="I180" s="853">
        <v>4570</v>
      </c>
      <c r="J180" s="853"/>
      <c r="K180" s="853"/>
      <c r="L180" s="853"/>
      <c r="M180" s="853"/>
      <c r="N180" s="853"/>
      <c r="O180" s="853"/>
      <c r="P180" s="838"/>
      <c r="Q180" s="854"/>
    </row>
    <row r="181" spans="1:17" ht="14.45" customHeight="1" x14ac:dyDescent="0.2">
      <c r="A181" s="832" t="s">
        <v>585</v>
      </c>
      <c r="B181" s="833" t="s">
        <v>5253</v>
      </c>
      <c r="C181" s="833" t="s">
        <v>5050</v>
      </c>
      <c r="D181" s="833" t="s">
        <v>5264</v>
      </c>
      <c r="E181" s="833" t="s">
        <v>5265</v>
      </c>
      <c r="F181" s="853">
        <v>1</v>
      </c>
      <c r="G181" s="853">
        <v>1966</v>
      </c>
      <c r="H181" s="853"/>
      <c r="I181" s="853">
        <v>1966</v>
      </c>
      <c r="J181" s="853"/>
      <c r="K181" s="853"/>
      <c r="L181" s="853"/>
      <c r="M181" s="853"/>
      <c r="N181" s="853"/>
      <c r="O181" s="853"/>
      <c r="P181" s="838"/>
      <c r="Q181" s="854"/>
    </row>
    <row r="182" spans="1:17" ht="14.45" customHeight="1" x14ac:dyDescent="0.2">
      <c r="A182" s="832" t="s">
        <v>585</v>
      </c>
      <c r="B182" s="833" t="s">
        <v>5253</v>
      </c>
      <c r="C182" s="833" t="s">
        <v>5050</v>
      </c>
      <c r="D182" s="833" t="s">
        <v>5266</v>
      </c>
      <c r="E182" s="833" t="s">
        <v>5267</v>
      </c>
      <c r="F182" s="853">
        <v>1</v>
      </c>
      <c r="G182" s="853">
        <v>1572</v>
      </c>
      <c r="H182" s="853"/>
      <c r="I182" s="853">
        <v>1572</v>
      </c>
      <c r="J182" s="853"/>
      <c r="K182" s="853"/>
      <c r="L182" s="853"/>
      <c r="M182" s="853"/>
      <c r="N182" s="853"/>
      <c r="O182" s="853"/>
      <c r="P182" s="838"/>
      <c r="Q182" s="854"/>
    </row>
    <row r="183" spans="1:17" ht="14.45" customHeight="1" x14ac:dyDescent="0.2">
      <c r="A183" s="832" t="s">
        <v>585</v>
      </c>
      <c r="B183" s="833" t="s">
        <v>5268</v>
      </c>
      <c r="C183" s="833" t="s">
        <v>5047</v>
      </c>
      <c r="D183" s="833" t="s">
        <v>5269</v>
      </c>
      <c r="E183" s="833" t="s">
        <v>5270</v>
      </c>
      <c r="F183" s="853">
        <v>12</v>
      </c>
      <c r="G183" s="853">
        <v>1138.5</v>
      </c>
      <c r="H183" s="853"/>
      <c r="I183" s="853">
        <v>94.875</v>
      </c>
      <c r="J183" s="853"/>
      <c r="K183" s="853"/>
      <c r="L183" s="853"/>
      <c r="M183" s="853"/>
      <c r="N183" s="853"/>
      <c r="O183" s="853"/>
      <c r="P183" s="838"/>
      <c r="Q183" s="854"/>
    </row>
    <row r="184" spans="1:17" ht="14.45" customHeight="1" x14ac:dyDescent="0.2">
      <c r="A184" s="832" t="s">
        <v>585</v>
      </c>
      <c r="B184" s="833" t="s">
        <v>5268</v>
      </c>
      <c r="C184" s="833" t="s">
        <v>5047</v>
      </c>
      <c r="D184" s="833" t="s">
        <v>5271</v>
      </c>
      <c r="E184" s="833" t="s">
        <v>1293</v>
      </c>
      <c r="F184" s="853"/>
      <c r="G184" s="853"/>
      <c r="H184" s="853"/>
      <c r="I184" s="853"/>
      <c r="J184" s="853">
        <v>1.4</v>
      </c>
      <c r="K184" s="853">
        <v>9984.94</v>
      </c>
      <c r="L184" s="853">
        <v>1</v>
      </c>
      <c r="M184" s="853">
        <v>7132.1</v>
      </c>
      <c r="N184" s="853"/>
      <c r="O184" s="853"/>
      <c r="P184" s="838"/>
      <c r="Q184" s="854"/>
    </row>
    <row r="185" spans="1:17" ht="14.45" customHeight="1" x14ac:dyDescent="0.2">
      <c r="A185" s="832" t="s">
        <v>585</v>
      </c>
      <c r="B185" s="833" t="s">
        <v>5268</v>
      </c>
      <c r="C185" s="833" t="s">
        <v>5047</v>
      </c>
      <c r="D185" s="833" t="s">
        <v>5272</v>
      </c>
      <c r="E185" s="833" t="s">
        <v>1200</v>
      </c>
      <c r="F185" s="853">
        <v>3</v>
      </c>
      <c r="G185" s="853">
        <v>14964.35</v>
      </c>
      <c r="H185" s="853">
        <v>0.48378248013867847</v>
      </c>
      <c r="I185" s="853">
        <v>4988.1166666666668</v>
      </c>
      <c r="J185" s="853">
        <v>6</v>
      </c>
      <c r="K185" s="853">
        <v>30931.98</v>
      </c>
      <c r="L185" s="853">
        <v>1</v>
      </c>
      <c r="M185" s="853">
        <v>5155.33</v>
      </c>
      <c r="N185" s="853">
        <v>9</v>
      </c>
      <c r="O185" s="853">
        <v>39102.449999999997</v>
      </c>
      <c r="P185" s="838">
        <v>1.2641431295377792</v>
      </c>
      <c r="Q185" s="854">
        <v>4344.7166666666662</v>
      </c>
    </row>
    <row r="186" spans="1:17" ht="14.45" customHeight="1" x14ac:dyDescent="0.2">
      <c r="A186" s="832" t="s">
        <v>585</v>
      </c>
      <c r="B186" s="833" t="s">
        <v>5268</v>
      </c>
      <c r="C186" s="833" t="s">
        <v>5047</v>
      </c>
      <c r="D186" s="833" t="s">
        <v>5273</v>
      </c>
      <c r="E186" s="833" t="s">
        <v>1969</v>
      </c>
      <c r="F186" s="853">
        <v>1.2</v>
      </c>
      <c r="G186" s="853">
        <v>529.48</v>
      </c>
      <c r="H186" s="853"/>
      <c r="I186" s="853">
        <v>441.23333333333335</v>
      </c>
      <c r="J186" s="853"/>
      <c r="K186" s="853"/>
      <c r="L186" s="853"/>
      <c r="M186" s="853"/>
      <c r="N186" s="853">
        <v>2.5999999999999996</v>
      </c>
      <c r="O186" s="853">
        <v>964.41000000000008</v>
      </c>
      <c r="P186" s="838"/>
      <c r="Q186" s="854">
        <v>370.92692307692317</v>
      </c>
    </row>
    <row r="187" spans="1:17" ht="14.45" customHeight="1" x14ac:dyDescent="0.2">
      <c r="A187" s="832" t="s">
        <v>585</v>
      </c>
      <c r="B187" s="833" t="s">
        <v>5268</v>
      </c>
      <c r="C187" s="833" t="s">
        <v>5047</v>
      </c>
      <c r="D187" s="833" t="s">
        <v>5274</v>
      </c>
      <c r="E187" s="833" t="s">
        <v>1569</v>
      </c>
      <c r="F187" s="853">
        <v>0.3</v>
      </c>
      <c r="G187" s="853">
        <v>93.39</v>
      </c>
      <c r="H187" s="853">
        <v>5.1720127597359444E-2</v>
      </c>
      <c r="I187" s="853">
        <v>311.3</v>
      </c>
      <c r="J187" s="853">
        <v>5.8</v>
      </c>
      <c r="K187" s="853">
        <v>1805.68</v>
      </c>
      <c r="L187" s="853">
        <v>1</v>
      </c>
      <c r="M187" s="853">
        <v>311.3241379310345</v>
      </c>
      <c r="N187" s="853"/>
      <c r="O187" s="853"/>
      <c r="P187" s="838"/>
      <c r="Q187" s="854"/>
    </row>
    <row r="188" spans="1:17" ht="14.45" customHeight="1" x14ac:dyDescent="0.2">
      <c r="A188" s="832" t="s">
        <v>585</v>
      </c>
      <c r="B188" s="833" t="s">
        <v>5268</v>
      </c>
      <c r="C188" s="833" t="s">
        <v>5047</v>
      </c>
      <c r="D188" s="833" t="s">
        <v>5275</v>
      </c>
      <c r="E188" s="833" t="s">
        <v>1285</v>
      </c>
      <c r="F188" s="853">
        <v>1056</v>
      </c>
      <c r="G188" s="853">
        <v>61670.399999999994</v>
      </c>
      <c r="H188" s="853">
        <v>1.9848851030302208</v>
      </c>
      <c r="I188" s="853">
        <v>58.399999999999991</v>
      </c>
      <c r="J188" s="853">
        <v>609</v>
      </c>
      <c r="K188" s="853">
        <v>31070.010000000002</v>
      </c>
      <c r="L188" s="853">
        <v>1</v>
      </c>
      <c r="M188" s="853">
        <v>51.018078817733993</v>
      </c>
      <c r="N188" s="853">
        <v>716</v>
      </c>
      <c r="O188" s="853">
        <v>28430.820000000018</v>
      </c>
      <c r="P188" s="838">
        <v>0.91505667362192722</v>
      </c>
      <c r="Q188" s="854">
        <v>39.7078491620112</v>
      </c>
    </row>
    <row r="189" spans="1:17" ht="14.45" customHeight="1" x14ac:dyDescent="0.2">
      <c r="A189" s="832" t="s">
        <v>585</v>
      </c>
      <c r="B189" s="833" t="s">
        <v>5268</v>
      </c>
      <c r="C189" s="833" t="s">
        <v>5047</v>
      </c>
      <c r="D189" s="833" t="s">
        <v>5276</v>
      </c>
      <c r="E189" s="833" t="s">
        <v>5277</v>
      </c>
      <c r="F189" s="853"/>
      <c r="G189" s="853"/>
      <c r="H189" s="853"/>
      <c r="I189" s="853"/>
      <c r="J189" s="853">
        <v>0.4</v>
      </c>
      <c r="K189" s="853">
        <v>4805.3599999999997</v>
      </c>
      <c r="L189" s="853">
        <v>1</v>
      </c>
      <c r="M189" s="853">
        <v>12013.399999999998</v>
      </c>
      <c r="N189" s="853"/>
      <c r="O189" s="853"/>
      <c r="P189" s="838"/>
      <c r="Q189" s="854"/>
    </row>
    <row r="190" spans="1:17" ht="14.45" customHeight="1" x14ac:dyDescent="0.2">
      <c r="A190" s="832" t="s">
        <v>585</v>
      </c>
      <c r="B190" s="833" t="s">
        <v>5268</v>
      </c>
      <c r="C190" s="833" t="s">
        <v>5047</v>
      </c>
      <c r="D190" s="833" t="s">
        <v>5278</v>
      </c>
      <c r="E190" s="833" t="s">
        <v>5279</v>
      </c>
      <c r="F190" s="853">
        <v>3.2</v>
      </c>
      <c r="G190" s="853">
        <v>1237.19</v>
      </c>
      <c r="H190" s="853">
        <v>1.611428050432427</v>
      </c>
      <c r="I190" s="853">
        <v>386.62187499999999</v>
      </c>
      <c r="J190" s="853">
        <v>2.1</v>
      </c>
      <c r="K190" s="853">
        <v>767.76</v>
      </c>
      <c r="L190" s="853">
        <v>1</v>
      </c>
      <c r="M190" s="853">
        <v>365.59999999999997</v>
      </c>
      <c r="N190" s="853"/>
      <c r="O190" s="853"/>
      <c r="P190" s="838"/>
      <c r="Q190" s="854"/>
    </row>
    <row r="191" spans="1:17" ht="14.45" customHeight="1" x14ac:dyDescent="0.2">
      <c r="A191" s="832" t="s">
        <v>585</v>
      </c>
      <c r="B191" s="833" t="s">
        <v>5268</v>
      </c>
      <c r="C191" s="833" t="s">
        <v>5047</v>
      </c>
      <c r="D191" s="833" t="s">
        <v>5280</v>
      </c>
      <c r="E191" s="833" t="s">
        <v>1198</v>
      </c>
      <c r="F191" s="853">
        <v>7</v>
      </c>
      <c r="G191" s="853">
        <v>64107.89</v>
      </c>
      <c r="H191" s="853">
        <v>0.875</v>
      </c>
      <c r="I191" s="853">
        <v>9158.27</v>
      </c>
      <c r="J191" s="853">
        <v>8</v>
      </c>
      <c r="K191" s="853">
        <v>73266.16</v>
      </c>
      <c r="L191" s="853">
        <v>1</v>
      </c>
      <c r="M191" s="853">
        <v>9158.27</v>
      </c>
      <c r="N191" s="853">
        <v>13</v>
      </c>
      <c r="O191" s="853">
        <v>118956.04000000001</v>
      </c>
      <c r="P191" s="838">
        <v>1.6236150495672217</v>
      </c>
      <c r="Q191" s="854">
        <v>9150.4646153846152</v>
      </c>
    </row>
    <row r="192" spans="1:17" ht="14.45" customHeight="1" x14ac:dyDescent="0.2">
      <c r="A192" s="832" t="s">
        <v>585</v>
      </c>
      <c r="B192" s="833" t="s">
        <v>5268</v>
      </c>
      <c r="C192" s="833" t="s">
        <v>5047</v>
      </c>
      <c r="D192" s="833" t="s">
        <v>5281</v>
      </c>
      <c r="E192" s="833" t="s">
        <v>1198</v>
      </c>
      <c r="F192" s="853"/>
      <c r="G192" s="853"/>
      <c r="H192" s="853"/>
      <c r="I192" s="853"/>
      <c r="J192" s="853">
        <v>3</v>
      </c>
      <c r="K192" s="853">
        <v>52372.049999999996</v>
      </c>
      <c r="L192" s="853">
        <v>1</v>
      </c>
      <c r="M192" s="853">
        <v>17457.349999999999</v>
      </c>
      <c r="N192" s="853">
        <v>1</v>
      </c>
      <c r="O192" s="853">
        <v>17247.669999999998</v>
      </c>
      <c r="P192" s="838">
        <v>0.32932967107455219</v>
      </c>
      <c r="Q192" s="854">
        <v>17247.669999999998</v>
      </c>
    </row>
    <row r="193" spans="1:17" ht="14.45" customHeight="1" x14ac:dyDescent="0.2">
      <c r="A193" s="832" t="s">
        <v>585</v>
      </c>
      <c r="B193" s="833" t="s">
        <v>5268</v>
      </c>
      <c r="C193" s="833" t="s">
        <v>5047</v>
      </c>
      <c r="D193" s="833" t="s">
        <v>5282</v>
      </c>
      <c r="E193" s="833" t="s">
        <v>5283</v>
      </c>
      <c r="F193" s="853"/>
      <c r="G193" s="853"/>
      <c r="H193" s="853"/>
      <c r="I193" s="853"/>
      <c r="J193" s="853"/>
      <c r="K193" s="853"/>
      <c r="L193" s="853"/>
      <c r="M193" s="853"/>
      <c r="N193" s="853">
        <v>0.4</v>
      </c>
      <c r="O193" s="853">
        <v>79.55</v>
      </c>
      <c r="P193" s="838"/>
      <c r="Q193" s="854">
        <v>198.87499999999997</v>
      </c>
    </row>
    <row r="194" spans="1:17" ht="14.45" customHeight="1" x14ac:dyDescent="0.2">
      <c r="A194" s="832" t="s">
        <v>585</v>
      </c>
      <c r="B194" s="833" t="s">
        <v>5268</v>
      </c>
      <c r="C194" s="833" t="s">
        <v>5047</v>
      </c>
      <c r="D194" s="833" t="s">
        <v>5284</v>
      </c>
      <c r="E194" s="833" t="s">
        <v>5285</v>
      </c>
      <c r="F194" s="853">
        <v>1.2</v>
      </c>
      <c r="G194" s="853">
        <v>652.14</v>
      </c>
      <c r="H194" s="853">
        <v>0.21428148965952329</v>
      </c>
      <c r="I194" s="853">
        <v>543.45000000000005</v>
      </c>
      <c r="J194" s="853">
        <v>5.6</v>
      </c>
      <c r="K194" s="853">
        <v>3043.38</v>
      </c>
      <c r="L194" s="853">
        <v>1</v>
      </c>
      <c r="M194" s="853">
        <v>543.46071428571429</v>
      </c>
      <c r="N194" s="853">
        <v>1.1000000000000001</v>
      </c>
      <c r="O194" s="853">
        <v>597.80999999999995</v>
      </c>
      <c r="P194" s="838">
        <v>0.19642962758511914</v>
      </c>
      <c r="Q194" s="854">
        <v>543.46363636363628</v>
      </c>
    </row>
    <row r="195" spans="1:17" ht="14.45" customHeight="1" x14ac:dyDescent="0.2">
      <c r="A195" s="832" t="s">
        <v>585</v>
      </c>
      <c r="B195" s="833" t="s">
        <v>5268</v>
      </c>
      <c r="C195" s="833" t="s">
        <v>5047</v>
      </c>
      <c r="D195" s="833" t="s">
        <v>5286</v>
      </c>
      <c r="E195" s="833" t="s">
        <v>1267</v>
      </c>
      <c r="F195" s="853">
        <v>30</v>
      </c>
      <c r="G195" s="853">
        <v>2316.6</v>
      </c>
      <c r="H195" s="853">
        <v>0.88235294117647056</v>
      </c>
      <c r="I195" s="853">
        <v>77.22</v>
      </c>
      <c r="J195" s="853">
        <v>34</v>
      </c>
      <c r="K195" s="853">
        <v>2625.48</v>
      </c>
      <c r="L195" s="853">
        <v>1</v>
      </c>
      <c r="M195" s="853">
        <v>77.22</v>
      </c>
      <c r="N195" s="853"/>
      <c r="O195" s="853"/>
      <c r="P195" s="838"/>
      <c r="Q195" s="854"/>
    </row>
    <row r="196" spans="1:17" ht="14.45" customHeight="1" x14ac:dyDescent="0.2">
      <c r="A196" s="832" t="s">
        <v>585</v>
      </c>
      <c r="B196" s="833" t="s">
        <v>5268</v>
      </c>
      <c r="C196" s="833" t="s">
        <v>5047</v>
      </c>
      <c r="D196" s="833" t="s">
        <v>5287</v>
      </c>
      <c r="E196" s="833" t="s">
        <v>1213</v>
      </c>
      <c r="F196" s="853">
        <v>12.3</v>
      </c>
      <c r="G196" s="853">
        <v>3323.27</v>
      </c>
      <c r="H196" s="853"/>
      <c r="I196" s="853">
        <v>270.18455284552846</v>
      </c>
      <c r="J196" s="853"/>
      <c r="K196" s="853"/>
      <c r="L196" s="853"/>
      <c r="M196" s="853"/>
      <c r="N196" s="853"/>
      <c r="O196" s="853"/>
      <c r="P196" s="838"/>
      <c r="Q196" s="854"/>
    </row>
    <row r="197" spans="1:17" ht="14.45" customHeight="1" x14ac:dyDescent="0.2">
      <c r="A197" s="832" t="s">
        <v>585</v>
      </c>
      <c r="B197" s="833" t="s">
        <v>5268</v>
      </c>
      <c r="C197" s="833" t="s">
        <v>5047</v>
      </c>
      <c r="D197" s="833" t="s">
        <v>5288</v>
      </c>
      <c r="E197" s="833" t="s">
        <v>5289</v>
      </c>
      <c r="F197" s="853">
        <v>74.599999999999994</v>
      </c>
      <c r="G197" s="853">
        <v>20270.34</v>
      </c>
      <c r="H197" s="853">
        <v>1.2304966218061955</v>
      </c>
      <c r="I197" s="853">
        <v>271.72037533512065</v>
      </c>
      <c r="J197" s="853">
        <v>65.400000000000006</v>
      </c>
      <c r="K197" s="853">
        <v>16473.3</v>
      </c>
      <c r="L197" s="853">
        <v>1</v>
      </c>
      <c r="M197" s="853">
        <v>251.88532110091739</v>
      </c>
      <c r="N197" s="853">
        <v>62.600000000000009</v>
      </c>
      <c r="O197" s="853">
        <v>11368.519999999999</v>
      </c>
      <c r="P197" s="838">
        <v>0.69011794843777496</v>
      </c>
      <c r="Q197" s="854">
        <v>181.605750798722</v>
      </c>
    </row>
    <row r="198" spans="1:17" ht="14.45" customHeight="1" x14ac:dyDescent="0.2">
      <c r="A198" s="832" t="s">
        <v>585</v>
      </c>
      <c r="B198" s="833" t="s">
        <v>5268</v>
      </c>
      <c r="C198" s="833" t="s">
        <v>5047</v>
      </c>
      <c r="D198" s="833" t="s">
        <v>5290</v>
      </c>
      <c r="E198" s="833" t="s">
        <v>5291</v>
      </c>
      <c r="F198" s="853">
        <v>1</v>
      </c>
      <c r="G198" s="853">
        <v>5985.75</v>
      </c>
      <c r="H198" s="853"/>
      <c r="I198" s="853">
        <v>5985.75</v>
      </c>
      <c r="J198" s="853"/>
      <c r="K198" s="853"/>
      <c r="L198" s="853"/>
      <c r="M198" s="853"/>
      <c r="N198" s="853"/>
      <c r="O198" s="853"/>
      <c r="P198" s="838"/>
      <c r="Q198" s="854"/>
    </row>
    <row r="199" spans="1:17" ht="14.45" customHeight="1" x14ac:dyDescent="0.2">
      <c r="A199" s="832" t="s">
        <v>585</v>
      </c>
      <c r="B199" s="833" t="s">
        <v>5268</v>
      </c>
      <c r="C199" s="833" t="s">
        <v>5047</v>
      </c>
      <c r="D199" s="833" t="s">
        <v>5292</v>
      </c>
      <c r="E199" s="833" t="s">
        <v>5293</v>
      </c>
      <c r="F199" s="853"/>
      <c r="G199" s="853"/>
      <c r="H199" s="853"/>
      <c r="I199" s="853"/>
      <c r="J199" s="853">
        <v>18</v>
      </c>
      <c r="K199" s="853">
        <v>1439.64</v>
      </c>
      <c r="L199" s="853">
        <v>1</v>
      </c>
      <c r="M199" s="853">
        <v>79.98</v>
      </c>
      <c r="N199" s="853"/>
      <c r="O199" s="853"/>
      <c r="P199" s="838"/>
      <c r="Q199" s="854"/>
    </row>
    <row r="200" spans="1:17" ht="14.45" customHeight="1" x14ac:dyDescent="0.2">
      <c r="A200" s="832" t="s">
        <v>585</v>
      </c>
      <c r="B200" s="833" t="s">
        <v>5268</v>
      </c>
      <c r="C200" s="833" t="s">
        <v>5047</v>
      </c>
      <c r="D200" s="833" t="s">
        <v>5294</v>
      </c>
      <c r="E200" s="833" t="s">
        <v>5295</v>
      </c>
      <c r="F200" s="853">
        <v>10.9</v>
      </c>
      <c r="G200" s="853">
        <v>35574.81</v>
      </c>
      <c r="H200" s="853">
        <v>3.02778770732903</v>
      </c>
      <c r="I200" s="853">
        <v>3263.7440366972473</v>
      </c>
      <c r="J200" s="853">
        <v>3.6</v>
      </c>
      <c r="K200" s="853">
        <v>11749.44</v>
      </c>
      <c r="L200" s="853">
        <v>1</v>
      </c>
      <c r="M200" s="853">
        <v>3263.7333333333336</v>
      </c>
      <c r="N200" s="853">
        <v>1.5</v>
      </c>
      <c r="O200" s="853">
        <v>4895.6000000000004</v>
      </c>
      <c r="P200" s="838">
        <v>0.41666666666666669</v>
      </c>
      <c r="Q200" s="854">
        <v>3263.7333333333336</v>
      </c>
    </row>
    <row r="201" spans="1:17" ht="14.45" customHeight="1" x14ac:dyDescent="0.2">
      <c r="A201" s="832" t="s">
        <v>585</v>
      </c>
      <c r="B201" s="833" t="s">
        <v>5268</v>
      </c>
      <c r="C201" s="833" t="s">
        <v>5047</v>
      </c>
      <c r="D201" s="833" t="s">
        <v>5296</v>
      </c>
      <c r="E201" s="833" t="s">
        <v>5297</v>
      </c>
      <c r="F201" s="853">
        <v>43</v>
      </c>
      <c r="G201" s="853">
        <v>9425.6</v>
      </c>
      <c r="H201" s="853"/>
      <c r="I201" s="853">
        <v>219.20000000000002</v>
      </c>
      <c r="J201" s="853"/>
      <c r="K201" s="853"/>
      <c r="L201" s="853"/>
      <c r="M201" s="853"/>
      <c r="N201" s="853"/>
      <c r="O201" s="853"/>
      <c r="P201" s="838"/>
      <c r="Q201" s="854"/>
    </row>
    <row r="202" spans="1:17" ht="14.45" customHeight="1" x14ac:dyDescent="0.2">
      <c r="A202" s="832" t="s">
        <v>585</v>
      </c>
      <c r="B202" s="833" t="s">
        <v>5268</v>
      </c>
      <c r="C202" s="833" t="s">
        <v>5047</v>
      </c>
      <c r="D202" s="833" t="s">
        <v>5298</v>
      </c>
      <c r="E202" s="833" t="s">
        <v>5299</v>
      </c>
      <c r="F202" s="853">
        <v>2.8</v>
      </c>
      <c r="G202" s="853">
        <v>1328.39</v>
      </c>
      <c r="H202" s="853"/>
      <c r="I202" s="853">
        <v>474.42500000000007</v>
      </c>
      <c r="J202" s="853"/>
      <c r="K202" s="853"/>
      <c r="L202" s="853"/>
      <c r="M202" s="853"/>
      <c r="N202" s="853"/>
      <c r="O202" s="853"/>
      <c r="P202" s="838"/>
      <c r="Q202" s="854"/>
    </row>
    <row r="203" spans="1:17" ht="14.45" customHeight="1" x14ac:dyDescent="0.2">
      <c r="A203" s="832" t="s">
        <v>585</v>
      </c>
      <c r="B203" s="833" t="s">
        <v>5268</v>
      </c>
      <c r="C203" s="833" t="s">
        <v>5047</v>
      </c>
      <c r="D203" s="833" t="s">
        <v>5300</v>
      </c>
      <c r="E203" s="833" t="s">
        <v>5301</v>
      </c>
      <c r="F203" s="853"/>
      <c r="G203" s="853"/>
      <c r="H203" s="853"/>
      <c r="I203" s="853"/>
      <c r="J203" s="853">
        <v>1</v>
      </c>
      <c r="K203" s="853">
        <v>1819.05</v>
      </c>
      <c r="L203" s="853">
        <v>1</v>
      </c>
      <c r="M203" s="853">
        <v>1819.05</v>
      </c>
      <c r="N203" s="853"/>
      <c r="O203" s="853"/>
      <c r="P203" s="838"/>
      <c r="Q203" s="854"/>
    </row>
    <row r="204" spans="1:17" ht="14.45" customHeight="1" x14ac:dyDescent="0.2">
      <c r="A204" s="832" t="s">
        <v>585</v>
      </c>
      <c r="B204" s="833" t="s">
        <v>5268</v>
      </c>
      <c r="C204" s="833" t="s">
        <v>5047</v>
      </c>
      <c r="D204" s="833" t="s">
        <v>5302</v>
      </c>
      <c r="E204" s="833" t="s">
        <v>1203</v>
      </c>
      <c r="F204" s="853">
        <v>1</v>
      </c>
      <c r="G204" s="853">
        <v>429.2</v>
      </c>
      <c r="H204" s="853"/>
      <c r="I204" s="853">
        <v>429.2</v>
      </c>
      <c r="J204" s="853"/>
      <c r="K204" s="853"/>
      <c r="L204" s="853"/>
      <c r="M204" s="853"/>
      <c r="N204" s="853">
        <v>1.9</v>
      </c>
      <c r="O204" s="853">
        <v>608.57000000000005</v>
      </c>
      <c r="P204" s="838"/>
      <c r="Q204" s="854">
        <v>320.30000000000007</v>
      </c>
    </row>
    <row r="205" spans="1:17" ht="14.45" customHeight="1" x14ac:dyDescent="0.2">
      <c r="A205" s="832" t="s">
        <v>585</v>
      </c>
      <c r="B205" s="833" t="s">
        <v>5268</v>
      </c>
      <c r="C205" s="833" t="s">
        <v>5047</v>
      </c>
      <c r="D205" s="833" t="s">
        <v>5303</v>
      </c>
      <c r="E205" s="833" t="s">
        <v>5304</v>
      </c>
      <c r="F205" s="853">
        <v>228</v>
      </c>
      <c r="G205" s="853">
        <v>13490.76</v>
      </c>
      <c r="H205" s="853"/>
      <c r="I205" s="853">
        <v>59.17</v>
      </c>
      <c r="J205" s="853"/>
      <c r="K205" s="853"/>
      <c r="L205" s="853"/>
      <c r="M205" s="853"/>
      <c r="N205" s="853"/>
      <c r="O205" s="853"/>
      <c r="P205" s="838"/>
      <c r="Q205" s="854"/>
    </row>
    <row r="206" spans="1:17" ht="14.45" customHeight="1" x14ac:dyDescent="0.2">
      <c r="A206" s="832" t="s">
        <v>585</v>
      </c>
      <c r="B206" s="833" t="s">
        <v>5268</v>
      </c>
      <c r="C206" s="833" t="s">
        <v>5047</v>
      </c>
      <c r="D206" s="833" t="s">
        <v>5305</v>
      </c>
      <c r="E206" s="833" t="s">
        <v>5306</v>
      </c>
      <c r="F206" s="853">
        <v>43.4</v>
      </c>
      <c r="G206" s="853">
        <v>3419.92</v>
      </c>
      <c r="H206" s="853">
        <v>3.2593016163464474</v>
      </c>
      <c r="I206" s="853">
        <v>78.8</v>
      </c>
      <c r="J206" s="853">
        <v>15.3</v>
      </c>
      <c r="K206" s="853">
        <v>1049.28</v>
      </c>
      <c r="L206" s="853">
        <v>1</v>
      </c>
      <c r="M206" s="853">
        <v>68.580392156862743</v>
      </c>
      <c r="N206" s="853">
        <v>22.85</v>
      </c>
      <c r="O206" s="853">
        <v>1345.1099999999997</v>
      </c>
      <c r="P206" s="838">
        <v>1.2819361848124426</v>
      </c>
      <c r="Q206" s="854">
        <v>58.866958424507644</v>
      </c>
    </row>
    <row r="207" spans="1:17" ht="14.45" customHeight="1" x14ac:dyDescent="0.2">
      <c r="A207" s="832" t="s">
        <v>585</v>
      </c>
      <c r="B207" s="833" t="s">
        <v>5268</v>
      </c>
      <c r="C207" s="833" t="s">
        <v>5047</v>
      </c>
      <c r="D207" s="833" t="s">
        <v>5307</v>
      </c>
      <c r="E207" s="833" t="s">
        <v>5308</v>
      </c>
      <c r="F207" s="853"/>
      <c r="G207" s="853"/>
      <c r="H207" s="853"/>
      <c r="I207" s="853"/>
      <c r="J207" s="853">
        <v>0.1</v>
      </c>
      <c r="K207" s="853">
        <v>185.56</v>
      </c>
      <c r="L207" s="853">
        <v>1</v>
      </c>
      <c r="M207" s="853">
        <v>1855.6</v>
      </c>
      <c r="N207" s="853"/>
      <c r="O207" s="853"/>
      <c r="P207" s="838"/>
      <c r="Q207" s="854"/>
    </row>
    <row r="208" spans="1:17" ht="14.45" customHeight="1" x14ac:dyDescent="0.2">
      <c r="A208" s="832" t="s">
        <v>585</v>
      </c>
      <c r="B208" s="833" t="s">
        <v>5268</v>
      </c>
      <c r="C208" s="833" t="s">
        <v>5047</v>
      </c>
      <c r="D208" s="833" t="s">
        <v>5309</v>
      </c>
      <c r="E208" s="833" t="s">
        <v>5310</v>
      </c>
      <c r="F208" s="853">
        <v>6.2</v>
      </c>
      <c r="G208" s="853">
        <v>3718.85</v>
      </c>
      <c r="H208" s="853"/>
      <c r="I208" s="853">
        <v>599.8145161290322</v>
      </c>
      <c r="J208" s="853"/>
      <c r="K208" s="853"/>
      <c r="L208" s="853"/>
      <c r="M208" s="853"/>
      <c r="N208" s="853"/>
      <c r="O208" s="853"/>
      <c r="P208" s="838"/>
      <c r="Q208" s="854"/>
    </row>
    <row r="209" spans="1:17" ht="14.45" customHeight="1" x14ac:dyDescent="0.2">
      <c r="A209" s="832" t="s">
        <v>585</v>
      </c>
      <c r="B209" s="833" t="s">
        <v>5268</v>
      </c>
      <c r="C209" s="833" t="s">
        <v>5047</v>
      </c>
      <c r="D209" s="833" t="s">
        <v>5311</v>
      </c>
      <c r="E209" s="833" t="s">
        <v>5310</v>
      </c>
      <c r="F209" s="853">
        <v>1.9</v>
      </c>
      <c r="G209" s="853">
        <v>1519.52</v>
      </c>
      <c r="H209" s="853"/>
      <c r="I209" s="853">
        <v>799.74736842105267</v>
      </c>
      <c r="J209" s="853"/>
      <c r="K209" s="853"/>
      <c r="L209" s="853"/>
      <c r="M209" s="853"/>
      <c r="N209" s="853"/>
      <c r="O209" s="853"/>
      <c r="P209" s="838"/>
      <c r="Q209" s="854"/>
    </row>
    <row r="210" spans="1:17" ht="14.45" customHeight="1" x14ac:dyDescent="0.2">
      <c r="A210" s="832" t="s">
        <v>585</v>
      </c>
      <c r="B210" s="833" t="s">
        <v>5268</v>
      </c>
      <c r="C210" s="833" t="s">
        <v>5047</v>
      </c>
      <c r="D210" s="833" t="s">
        <v>5312</v>
      </c>
      <c r="E210" s="833" t="s">
        <v>5313</v>
      </c>
      <c r="F210" s="853"/>
      <c r="G210" s="853"/>
      <c r="H210" s="853"/>
      <c r="I210" s="853"/>
      <c r="J210" s="853">
        <v>1</v>
      </c>
      <c r="K210" s="853">
        <v>3498.62</v>
      </c>
      <c r="L210" s="853">
        <v>1</v>
      </c>
      <c r="M210" s="853">
        <v>3498.62</v>
      </c>
      <c r="N210" s="853"/>
      <c r="O210" s="853"/>
      <c r="P210" s="838"/>
      <c r="Q210" s="854"/>
    </row>
    <row r="211" spans="1:17" ht="14.45" customHeight="1" x14ac:dyDescent="0.2">
      <c r="A211" s="832" t="s">
        <v>585</v>
      </c>
      <c r="B211" s="833" t="s">
        <v>5268</v>
      </c>
      <c r="C211" s="833" t="s">
        <v>5047</v>
      </c>
      <c r="D211" s="833" t="s">
        <v>5314</v>
      </c>
      <c r="E211" s="833" t="s">
        <v>1257</v>
      </c>
      <c r="F211" s="853">
        <v>21.5</v>
      </c>
      <c r="G211" s="853">
        <v>1988.53</v>
      </c>
      <c r="H211" s="853">
        <v>0.71666486467005441</v>
      </c>
      <c r="I211" s="853">
        <v>92.489767441860465</v>
      </c>
      <c r="J211" s="853">
        <v>30</v>
      </c>
      <c r="K211" s="853">
        <v>2774.7</v>
      </c>
      <c r="L211" s="853">
        <v>1</v>
      </c>
      <c r="M211" s="853">
        <v>92.49</v>
      </c>
      <c r="N211" s="853"/>
      <c r="O211" s="853"/>
      <c r="P211" s="838"/>
      <c r="Q211" s="854"/>
    </row>
    <row r="212" spans="1:17" ht="14.45" customHeight="1" x14ac:dyDescent="0.2">
      <c r="A212" s="832" t="s">
        <v>585</v>
      </c>
      <c r="B212" s="833" t="s">
        <v>5268</v>
      </c>
      <c r="C212" s="833" t="s">
        <v>5047</v>
      </c>
      <c r="D212" s="833" t="s">
        <v>5315</v>
      </c>
      <c r="E212" s="833" t="s">
        <v>1552</v>
      </c>
      <c r="F212" s="853">
        <v>2</v>
      </c>
      <c r="G212" s="853">
        <v>2574.7199999999998</v>
      </c>
      <c r="H212" s="853">
        <v>0.25</v>
      </c>
      <c r="I212" s="853">
        <v>1287.3599999999999</v>
      </c>
      <c r="J212" s="853">
        <v>8</v>
      </c>
      <c r="K212" s="853">
        <v>10298.879999999999</v>
      </c>
      <c r="L212" s="853">
        <v>1</v>
      </c>
      <c r="M212" s="853">
        <v>1287.3599999999999</v>
      </c>
      <c r="N212" s="853">
        <v>4</v>
      </c>
      <c r="O212" s="853">
        <v>5149.4399999999996</v>
      </c>
      <c r="P212" s="838">
        <v>0.5</v>
      </c>
      <c r="Q212" s="854">
        <v>1287.3599999999999</v>
      </c>
    </row>
    <row r="213" spans="1:17" ht="14.45" customHeight="1" x14ac:dyDescent="0.2">
      <c r="A213" s="832" t="s">
        <v>585</v>
      </c>
      <c r="B213" s="833" t="s">
        <v>5268</v>
      </c>
      <c r="C213" s="833" t="s">
        <v>5047</v>
      </c>
      <c r="D213" s="833" t="s">
        <v>5316</v>
      </c>
      <c r="E213" s="833" t="s">
        <v>1283</v>
      </c>
      <c r="F213" s="853"/>
      <c r="G213" s="853"/>
      <c r="H213" s="853"/>
      <c r="I213" s="853"/>
      <c r="J213" s="853"/>
      <c r="K213" s="853"/>
      <c r="L213" s="853"/>
      <c r="M213" s="853"/>
      <c r="N213" s="853">
        <v>5.4</v>
      </c>
      <c r="O213" s="853">
        <v>8812.119999999999</v>
      </c>
      <c r="P213" s="838"/>
      <c r="Q213" s="854">
        <v>1631.8740740740739</v>
      </c>
    </row>
    <row r="214" spans="1:17" ht="14.45" customHeight="1" x14ac:dyDescent="0.2">
      <c r="A214" s="832" t="s">
        <v>585</v>
      </c>
      <c r="B214" s="833" t="s">
        <v>5268</v>
      </c>
      <c r="C214" s="833" t="s">
        <v>5047</v>
      </c>
      <c r="D214" s="833" t="s">
        <v>5317</v>
      </c>
      <c r="E214" s="833" t="s">
        <v>5318</v>
      </c>
      <c r="F214" s="853">
        <v>3.0999999999999996</v>
      </c>
      <c r="G214" s="853">
        <v>1214.58</v>
      </c>
      <c r="H214" s="853">
        <v>1.4761904761904761</v>
      </c>
      <c r="I214" s="853">
        <v>391.8</v>
      </c>
      <c r="J214" s="853">
        <v>2.1</v>
      </c>
      <c r="K214" s="853">
        <v>822.78</v>
      </c>
      <c r="L214" s="853">
        <v>1</v>
      </c>
      <c r="M214" s="853">
        <v>391.79999999999995</v>
      </c>
      <c r="N214" s="853"/>
      <c r="O214" s="853"/>
      <c r="P214" s="838"/>
      <c r="Q214" s="854"/>
    </row>
    <row r="215" spans="1:17" ht="14.45" customHeight="1" x14ac:dyDescent="0.2">
      <c r="A215" s="832" t="s">
        <v>585</v>
      </c>
      <c r="B215" s="833" t="s">
        <v>5268</v>
      </c>
      <c r="C215" s="833" t="s">
        <v>5047</v>
      </c>
      <c r="D215" s="833" t="s">
        <v>5319</v>
      </c>
      <c r="E215" s="833" t="s">
        <v>5320</v>
      </c>
      <c r="F215" s="853">
        <v>45</v>
      </c>
      <c r="G215" s="853">
        <v>4932</v>
      </c>
      <c r="H215" s="853"/>
      <c r="I215" s="853">
        <v>109.6</v>
      </c>
      <c r="J215" s="853"/>
      <c r="K215" s="853"/>
      <c r="L215" s="853"/>
      <c r="M215" s="853"/>
      <c r="N215" s="853"/>
      <c r="O215" s="853"/>
      <c r="P215" s="838"/>
      <c r="Q215" s="854"/>
    </row>
    <row r="216" spans="1:17" ht="14.45" customHeight="1" x14ac:dyDescent="0.2">
      <c r="A216" s="832" t="s">
        <v>585</v>
      </c>
      <c r="B216" s="833" t="s">
        <v>5268</v>
      </c>
      <c r="C216" s="833" t="s">
        <v>5047</v>
      </c>
      <c r="D216" s="833" t="s">
        <v>5321</v>
      </c>
      <c r="E216" s="833" t="s">
        <v>5320</v>
      </c>
      <c r="F216" s="853">
        <v>45</v>
      </c>
      <c r="G216" s="853">
        <v>9864</v>
      </c>
      <c r="H216" s="853">
        <v>0.90909090909090917</v>
      </c>
      <c r="I216" s="853">
        <v>219.2</v>
      </c>
      <c r="J216" s="853">
        <v>49.5</v>
      </c>
      <c r="K216" s="853">
        <v>10850.4</v>
      </c>
      <c r="L216" s="853">
        <v>1</v>
      </c>
      <c r="M216" s="853">
        <v>219.2</v>
      </c>
      <c r="N216" s="853"/>
      <c r="O216" s="853"/>
      <c r="P216" s="838"/>
      <c r="Q216" s="854"/>
    </row>
    <row r="217" spans="1:17" ht="14.45" customHeight="1" x14ac:dyDescent="0.2">
      <c r="A217" s="832" t="s">
        <v>585</v>
      </c>
      <c r="B217" s="833" t="s">
        <v>5268</v>
      </c>
      <c r="C217" s="833" t="s">
        <v>5047</v>
      </c>
      <c r="D217" s="833" t="s">
        <v>5322</v>
      </c>
      <c r="E217" s="833" t="s">
        <v>5323</v>
      </c>
      <c r="F217" s="853">
        <v>13.399999999999999</v>
      </c>
      <c r="G217" s="853">
        <v>5173.3100000000004</v>
      </c>
      <c r="H217" s="853">
        <v>1.0949731194175167</v>
      </c>
      <c r="I217" s="853">
        <v>386.06791044776128</v>
      </c>
      <c r="J217" s="853">
        <v>12.600000000000001</v>
      </c>
      <c r="K217" s="853">
        <v>4724.6000000000004</v>
      </c>
      <c r="L217" s="853">
        <v>1</v>
      </c>
      <c r="M217" s="853">
        <v>374.96825396825398</v>
      </c>
      <c r="N217" s="853">
        <v>3.0999999999999996</v>
      </c>
      <c r="O217" s="853">
        <v>519.67999999999995</v>
      </c>
      <c r="P217" s="838">
        <v>0.10999449688862548</v>
      </c>
      <c r="Q217" s="854">
        <v>167.63870967741937</v>
      </c>
    </row>
    <row r="218" spans="1:17" ht="14.45" customHeight="1" x14ac:dyDescent="0.2">
      <c r="A218" s="832" t="s">
        <v>585</v>
      </c>
      <c r="B218" s="833" t="s">
        <v>5268</v>
      </c>
      <c r="C218" s="833" t="s">
        <v>5047</v>
      </c>
      <c r="D218" s="833" t="s">
        <v>5324</v>
      </c>
      <c r="E218" s="833" t="s">
        <v>5323</v>
      </c>
      <c r="F218" s="853"/>
      <c r="G218" s="853"/>
      <c r="H218" s="853"/>
      <c r="I218" s="853"/>
      <c r="J218" s="853"/>
      <c r="K218" s="853"/>
      <c r="L218" s="853"/>
      <c r="M218" s="853"/>
      <c r="N218" s="853">
        <v>7.8000000000000007</v>
      </c>
      <c r="O218" s="853">
        <v>2943.75</v>
      </c>
      <c r="P218" s="838"/>
      <c r="Q218" s="854">
        <v>377.40384615384613</v>
      </c>
    </row>
    <row r="219" spans="1:17" ht="14.45" customHeight="1" x14ac:dyDescent="0.2">
      <c r="A219" s="832" t="s">
        <v>585</v>
      </c>
      <c r="B219" s="833" t="s">
        <v>5268</v>
      </c>
      <c r="C219" s="833" t="s">
        <v>5047</v>
      </c>
      <c r="D219" s="833" t="s">
        <v>5325</v>
      </c>
      <c r="E219" s="833" t="s">
        <v>1979</v>
      </c>
      <c r="F219" s="853">
        <v>2.5</v>
      </c>
      <c r="G219" s="853">
        <v>1025.68</v>
      </c>
      <c r="H219" s="853">
        <v>0.67019510983912911</v>
      </c>
      <c r="I219" s="853">
        <v>410.27200000000005</v>
      </c>
      <c r="J219" s="853">
        <v>4</v>
      </c>
      <c r="K219" s="853">
        <v>1530.42</v>
      </c>
      <c r="L219" s="853">
        <v>1</v>
      </c>
      <c r="M219" s="853">
        <v>382.60500000000002</v>
      </c>
      <c r="N219" s="853">
        <v>2.4000000000000004</v>
      </c>
      <c r="O219" s="853">
        <v>645.78</v>
      </c>
      <c r="P219" s="838">
        <v>0.42196259850237183</v>
      </c>
      <c r="Q219" s="854">
        <v>269.07499999999993</v>
      </c>
    </row>
    <row r="220" spans="1:17" ht="14.45" customHeight="1" x14ac:dyDescent="0.2">
      <c r="A220" s="832" t="s">
        <v>585</v>
      </c>
      <c r="B220" s="833" t="s">
        <v>5268</v>
      </c>
      <c r="C220" s="833" t="s">
        <v>5047</v>
      </c>
      <c r="D220" s="833" t="s">
        <v>5326</v>
      </c>
      <c r="E220" s="833" t="s">
        <v>1963</v>
      </c>
      <c r="F220" s="853">
        <v>1</v>
      </c>
      <c r="G220" s="853">
        <v>219.2</v>
      </c>
      <c r="H220" s="853"/>
      <c r="I220" s="853">
        <v>219.2</v>
      </c>
      <c r="J220" s="853"/>
      <c r="K220" s="853"/>
      <c r="L220" s="853"/>
      <c r="M220" s="853"/>
      <c r="N220" s="853">
        <v>56</v>
      </c>
      <c r="O220" s="853">
        <v>2961.28</v>
      </c>
      <c r="P220" s="838"/>
      <c r="Q220" s="854">
        <v>52.88</v>
      </c>
    </row>
    <row r="221" spans="1:17" ht="14.45" customHeight="1" x14ac:dyDescent="0.2">
      <c r="A221" s="832" t="s">
        <v>585</v>
      </c>
      <c r="B221" s="833" t="s">
        <v>5268</v>
      </c>
      <c r="C221" s="833" t="s">
        <v>5047</v>
      </c>
      <c r="D221" s="833" t="s">
        <v>5327</v>
      </c>
      <c r="E221" s="833" t="s">
        <v>1554</v>
      </c>
      <c r="F221" s="853">
        <v>3</v>
      </c>
      <c r="G221" s="853">
        <v>9518.34</v>
      </c>
      <c r="H221" s="853">
        <v>0.3</v>
      </c>
      <c r="I221" s="853">
        <v>3172.78</v>
      </c>
      <c r="J221" s="853">
        <v>10</v>
      </c>
      <c r="K221" s="853">
        <v>31727.800000000003</v>
      </c>
      <c r="L221" s="853">
        <v>1</v>
      </c>
      <c r="M221" s="853">
        <v>3172.78</v>
      </c>
      <c r="N221" s="853">
        <v>8</v>
      </c>
      <c r="O221" s="853">
        <v>22836.68</v>
      </c>
      <c r="P221" s="838">
        <v>0.71976878321219873</v>
      </c>
      <c r="Q221" s="854">
        <v>2854.585</v>
      </c>
    </row>
    <row r="222" spans="1:17" ht="14.45" customHeight="1" x14ac:dyDescent="0.2">
      <c r="A222" s="832" t="s">
        <v>585</v>
      </c>
      <c r="B222" s="833" t="s">
        <v>5268</v>
      </c>
      <c r="C222" s="833" t="s">
        <v>5047</v>
      </c>
      <c r="D222" s="833" t="s">
        <v>5328</v>
      </c>
      <c r="E222" s="833" t="s">
        <v>1979</v>
      </c>
      <c r="F222" s="853">
        <v>1</v>
      </c>
      <c r="G222" s="853">
        <v>765.2</v>
      </c>
      <c r="H222" s="853"/>
      <c r="I222" s="853">
        <v>765.2</v>
      </c>
      <c r="J222" s="853"/>
      <c r="K222" s="853"/>
      <c r="L222" s="853"/>
      <c r="M222" s="853"/>
      <c r="N222" s="853"/>
      <c r="O222" s="853"/>
      <c r="P222" s="838"/>
      <c r="Q222" s="854"/>
    </row>
    <row r="223" spans="1:17" ht="14.45" customHeight="1" x14ac:dyDescent="0.2">
      <c r="A223" s="832" t="s">
        <v>585</v>
      </c>
      <c r="B223" s="833" t="s">
        <v>5268</v>
      </c>
      <c r="C223" s="833" t="s">
        <v>5047</v>
      </c>
      <c r="D223" s="833" t="s">
        <v>5329</v>
      </c>
      <c r="E223" s="833" t="s">
        <v>2083</v>
      </c>
      <c r="F223" s="853"/>
      <c r="G223" s="853"/>
      <c r="H223" s="853"/>
      <c r="I223" s="853"/>
      <c r="J223" s="853">
        <v>12</v>
      </c>
      <c r="K223" s="853">
        <v>191688.6</v>
      </c>
      <c r="L223" s="853">
        <v>1</v>
      </c>
      <c r="M223" s="853">
        <v>15974.050000000001</v>
      </c>
      <c r="N223" s="853"/>
      <c r="O223" s="853"/>
      <c r="P223" s="838"/>
      <c r="Q223" s="854"/>
    </row>
    <row r="224" spans="1:17" ht="14.45" customHeight="1" x14ac:dyDescent="0.2">
      <c r="A224" s="832" t="s">
        <v>585</v>
      </c>
      <c r="B224" s="833" t="s">
        <v>5268</v>
      </c>
      <c r="C224" s="833" t="s">
        <v>5047</v>
      </c>
      <c r="D224" s="833" t="s">
        <v>5330</v>
      </c>
      <c r="E224" s="833" t="s">
        <v>1554</v>
      </c>
      <c r="F224" s="853"/>
      <c r="G224" s="853"/>
      <c r="H224" s="853"/>
      <c r="I224" s="853"/>
      <c r="J224" s="853">
        <v>2</v>
      </c>
      <c r="K224" s="853">
        <v>12691.14</v>
      </c>
      <c r="L224" s="853">
        <v>1</v>
      </c>
      <c r="M224" s="853">
        <v>6345.57</v>
      </c>
      <c r="N224" s="853"/>
      <c r="O224" s="853"/>
      <c r="P224" s="838"/>
      <c r="Q224" s="854"/>
    </row>
    <row r="225" spans="1:17" ht="14.45" customHeight="1" x14ac:dyDescent="0.2">
      <c r="A225" s="832" t="s">
        <v>585</v>
      </c>
      <c r="B225" s="833" t="s">
        <v>5268</v>
      </c>
      <c r="C225" s="833" t="s">
        <v>5047</v>
      </c>
      <c r="D225" s="833" t="s">
        <v>5331</v>
      </c>
      <c r="E225" s="833" t="s">
        <v>1215</v>
      </c>
      <c r="F225" s="853">
        <v>18.399999999999999</v>
      </c>
      <c r="G225" s="853">
        <v>10744.68</v>
      </c>
      <c r="H225" s="853">
        <v>1.0697535959028561</v>
      </c>
      <c r="I225" s="853">
        <v>583.95000000000005</v>
      </c>
      <c r="J225" s="853">
        <v>17.2</v>
      </c>
      <c r="K225" s="853">
        <v>10044.07</v>
      </c>
      <c r="L225" s="853">
        <v>1</v>
      </c>
      <c r="M225" s="853">
        <v>583.95755813953485</v>
      </c>
      <c r="N225" s="853">
        <v>13.7</v>
      </c>
      <c r="O225" s="853">
        <v>5581.38</v>
      </c>
      <c r="P225" s="838">
        <v>0.55568907823223057</v>
      </c>
      <c r="Q225" s="854">
        <v>407.40000000000003</v>
      </c>
    </row>
    <row r="226" spans="1:17" ht="14.45" customHeight="1" x14ac:dyDescent="0.2">
      <c r="A226" s="832" t="s">
        <v>585</v>
      </c>
      <c r="B226" s="833" t="s">
        <v>5268</v>
      </c>
      <c r="C226" s="833" t="s">
        <v>5047</v>
      </c>
      <c r="D226" s="833" t="s">
        <v>5332</v>
      </c>
      <c r="E226" s="833" t="s">
        <v>5333</v>
      </c>
      <c r="F226" s="853">
        <v>0.7</v>
      </c>
      <c r="G226" s="853">
        <v>600.25</v>
      </c>
      <c r="H226" s="853"/>
      <c r="I226" s="853">
        <v>857.5</v>
      </c>
      <c r="J226" s="853"/>
      <c r="K226" s="853"/>
      <c r="L226" s="853"/>
      <c r="M226" s="853"/>
      <c r="N226" s="853"/>
      <c r="O226" s="853"/>
      <c r="P226" s="838"/>
      <c r="Q226" s="854"/>
    </row>
    <row r="227" spans="1:17" ht="14.45" customHeight="1" x14ac:dyDescent="0.2">
      <c r="A227" s="832" t="s">
        <v>585</v>
      </c>
      <c r="B227" s="833" t="s">
        <v>5268</v>
      </c>
      <c r="C227" s="833" t="s">
        <v>5047</v>
      </c>
      <c r="D227" s="833" t="s">
        <v>5334</v>
      </c>
      <c r="E227" s="833" t="s">
        <v>1948</v>
      </c>
      <c r="F227" s="853">
        <v>8</v>
      </c>
      <c r="G227" s="853">
        <v>526</v>
      </c>
      <c r="H227" s="853">
        <v>0.35702165207357633</v>
      </c>
      <c r="I227" s="853">
        <v>65.75</v>
      </c>
      <c r="J227" s="853">
        <v>23</v>
      </c>
      <c r="K227" s="853">
        <v>1473.3</v>
      </c>
      <c r="L227" s="853">
        <v>1</v>
      </c>
      <c r="M227" s="853">
        <v>64.056521739130432</v>
      </c>
      <c r="N227" s="853">
        <v>12.6</v>
      </c>
      <c r="O227" s="853">
        <v>349.56</v>
      </c>
      <c r="P227" s="838">
        <v>0.23726328649969458</v>
      </c>
      <c r="Q227" s="854">
        <v>27.742857142857144</v>
      </c>
    </row>
    <row r="228" spans="1:17" ht="14.45" customHeight="1" x14ac:dyDescent="0.2">
      <c r="A228" s="832" t="s">
        <v>585</v>
      </c>
      <c r="B228" s="833" t="s">
        <v>5268</v>
      </c>
      <c r="C228" s="833" t="s">
        <v>5047</v>
      </c>
      <c r="D228" s="833" t="s">
        <v>5335</v>
      </c>
      <c r="E228" s="833" t="s">
        <v>5336</v>
      </c>
      <c r="F228" s="853"/>
      <c r="G228" s="853"/>
      <c r="H228" s="853"/>
      <c r="I228" s="853"/>
      <c r="J228" s="853">
        <v>438</v>
      </c>
      <c r="K228" s="853">
        <v>19131.84</v>
      </c>
      <c r="L228" s="853">
        <v>1</v>
      </c>
      <c r="M228" s="853">
        <v>43.68</v>
      </c>
      <c r="N228" s="853">
        <v>74</v>
      </c>
      <c r="O228" s="853">
        <v>3233.06</v>
      </c>
      <c r="P228" s="838">
        <v>0.16898845066653284</v>
      </c>
      <c r="Q228" s="854">
        <v>43.69</v>
      </c>
    </row>
    <row r="229" spans="1:17" ht="14.45" customHeight="1" x14ac:dyDescent="0.2">
      <c r="A229" s="832" t="s">
        <v>585</v>
      </c>
      <c r="B229" s="833" t="s">
        <v>5268</v>
      </c>
      <c r="C229" s="833" t="s">
        <v>5047</v>
      </c>
      <c r="D229" s="833" t="s">
        <v>5337</v>
      </c>
      <c r="E229" s="833" t="s">
        <v>5338</v>
      </c>
      <c r="F229" s="853"/>
      <c r="G229" s="853"/>
      <c r="H229" s="853"/>
      <c r="I229" s="853"/>
      <c r="J229" s="853">
        <v>0.85</v>
      </c>
      <c r="K229" s="853">
        <v>671.36</v>
      </c>
      <c r="L229" s="853">
        <v>1</v>
      </c>
      <c r="M229" s="853">
        <v>789.83529411764709</v>
      </c>
      <c r="N229" s="853"/>
      <c r="O229" s="853"/>
      <c r="P229" s="838"/>
      <c r="Q229" s="854"/>
    </row>
    <row r="230" spans="1:17" ht="14.45" customHeight="1" x14ac:dyDescent="0.2">
      <c r="A230" s="832" t="s">
        <v>585</v>
      </c>
      <c r="B230" s="833" t="s">
        <v>5268</v>
      </c>
      <c r="C230" s="833" t="s">
        <v>5047</v>
      </c>
      <c r="D230" s="833" t="s">
        <v>5339</v>
      </c>
      <c r="E230" s="833" t="s">
        <v>1940</v>
      </c>
      <c r="F230" s="853">
        <v>5.4</v>
      </c>
      <c r="G230" s="853">
        <v>11478.24</v>
      </c>
      <c r="H230" s="853">
        <v>13.5</v>
      </c>
      <c r="I230" s="853">
        <v>2125.6</v>
      </c>
      <c r="J230" s="853">
        <v>0.4</v>
      </c>
      <c r="K230" s="853">
        <v>850.24</v>
      </c>
      <c r="L230" s="853">
        <v>1</v>
      </c>
      <c r="M230" s="853">
        <v>2125.6</v>
      </c>
      <c r="N230" s="853">
        <v>3.2</v>
      </c>
      <c r="O230" s="853">
        <v>1468.22</v>
      </c>
      <c r="P230" s="838">
        <v>1.7268300715092209</v>
      </c>
      <c r="Q230" s="854">
        <v>458.81874999999997</v>
      </c>
    </row>
    <row r="231" spans="1:17" ht="14.45" customHeight="1" x14ac:dyDescent="0.2">
      <c r="A231" s="832" t="s">
        <v>585</v>
      </c>
      <c r="B231" s="833" t="s">
        <v>5268</v>
      </c>
      <c r="C231" s="833" t="s">
        <v>5047</v>
      </c>
      <c r="D231" s="833" t="s">
        <v>5340</v>
      </c>
      <c r="E231" s="833" t="s">
        <v>1956</v>
      </c>
      <c r="F231" s="853">
        <v>6.9</v>
      </c>
      <c r="G231" s="853">
        <v>2762.76</v>
      </c>
      <c r="H231" s="853"/>
      <c r="I231" s="853">
        <v>400.40000000000003</v>
      </c>
      <c r="J231" s="853"/>
      <c r="K231" s="853"/>
      <c r="L231" s="853"/>
      <c r="M231" s="853"/>
      <c r="N231" s="853"/>
      <c r="O231" s="853"/>
      <c r="P231" s="838"/>
      <c r="Q231" s="854"/>
    </row>
    <row r="232" spans="1:17" ht="14.45" customHeight="1" x14ac:dyDescent="0.2">
      <c r="A232" s="832" t="s">
        <v>585</v>
      </c>
      <c r="B232" s="833" t="s">
        <v>5268</v>
      </c>
      <c r="C232" s="833" t="s">
        <v>5047</v>
      </c>
      <c r="D232" s="833" t="s">
        <v>5341</v>
      </c>
      <c r="E232" s="833" t="s">
        <v>1956</v>
      </c>
      <c r="F232" s="853">
        <v>13</v>
      </c>
      <c r="G232" s="853">
        <v>10410.4</v>
      </c>
      <c r="H232" s="853">
        <v>2.6</v>
      </c>
      <c r="I232" s="853">
        <v>800.8</v>
      </c>
      <c r="J232" s="853">
        <v>5</v>
      </c>
      <c r="K232" s="853">
        <v>4004</v>
      </c>
      <c r="L232" s="853">
        <v>1</v>
      </c>
      <c r="M232" s="853">
        <v>800.8</v>
      </c>
      <c r="N232" s="853">
        <v>8.3000000000000007</v>
      </c>
      <c r="O232" s="853">
        <v>2193.0699999999997</v>
      </c>
      <c r="P232" s="838">
        <v>0.54771978021978018</v>
      </c>
      <c r="Q232" s="854">
        <v>264.22530120481923</v>
      </c>
    </row>
    <row r="233" spans="1:17" ht="14.45" customHeight="1" x14ac:dyDescent="0.2">
      <c r="A233" s="832" t="s">
        <v>585</v>
      </c>
      <c r="B233" s="833" t="s">
        <v>5268</v>
      </c>
      <c r="C233" s="833" t="s">
        <v>5047</v>
      </c>
      <c r="D233" s="833" t="s">
        <v>5342</v>
      </c>
      <c r="E233" s="833" t="s">
        <v>5343</v>
      </c>
      <c r="F233" s="853">
        <v>0.4</v>
      </c>
      <c r="G233" s="853">
        <v>1305.5</v>
      </c>
      <c r="H233" s="853"/>
      <c r="I233" s="853">
        <v>3263.75</v>
      </c>
      <c r="J233" s="853"/>
      <c r="K233" s="853"/>
      <c r="L233" s="853"/>
      <c r="M233" s="853"/>
      <c r="N233" s="853"/>
      <c r="O233" s="853"/>
      <c r="P233" s="838"/>
      <c r="Q233" s="854"/>
    </row>
    <row r="234" spans="1:17" ht="14.45" customHeight="1" x14ac:dyDescent="0.2">
      <c r="A234" s="832" t="s">
        <v>585</v>
      </c>
      <c r="B234" s="833" t="s">
        <v>5268</v>
      </c>
      <c r="C234" s="833" t="s">
        <v>5047</v>
      </c>
      <c r="D234" s="833" t="s">
        <v>5344</v>
      </c>
      <c r="E234" s="833" t="s">
        <v>5345</v>
      </c>
      <c r="F234" s="853"/>
      <c r="G234" s="853"/>
      <c r="H234" s="853"/>
      <c r="I234" s="853"/>
      <c r="J234" s="853"/>
      <c r="K234" s="853"/>
      <c r="L234" s="853"/>
      <c r="M234" s="853"/>
      <c r="N234" s="853">
        <v>5.6000000000000005</v>
      </c>
      <c r="O234" s="853">
        <v>815.23</v>
      </c>
      <c r="P234" s="838"/>
      <c r="Q234" s="854">
        <v>145.57678571428571</v>
      </c>
    </row>
    <row r="235" spans="1:17" ht="14.45" customHeight="1" x14ac:dyDescent="0.2">
      <c r="A235" s="832" t="s">
        <v>585</v>
      </c>
      <c r="B235" s="833" t="s">
        <v>5268</v>
      </c>
      <c r="C235" s="833" t="s">
        <v>5047</v>
      </c>
      <c r="D235" s="833" t="s">
        <v>5346</v>
      </c>
      <c r="E235" s="833" t="s">
        <v>1963</v>
      </c>
      <c r="F235" s="853"/>
      <c r="G235" s="853"/>
      <c r="H235" s="853"/>
      <c r="I235" s="853"/>
      <c r="J235" s="853"/>
      <c r="K235" s="853"/>
      <c r="L235" s="853"/>
      <c r="M235" s="853"/>
      <c r="N235" s="853">
        <v>24</v>
      </c>
      <c r="O235" s="853">
        <v>801.36</v>
      </c>
      <c r="P235" s="838"/>
      <c r="Q235" s="854">
        <v>33.39</v>
      </c>
    </row>
    <row r="236" spans="1:17" ht="14.45" customHeight="1" x14ac:dyDescent="0.2">
      <c r="A236" s="832" t="s">
        <v>585</v>
      </c>
      <c r="B236" s="833" t="s">
        <v>5268</v>
      </c>
      <c r="C236" s="833" t="s">
        <v>5047</v>
      </c>
      <c r="D236" s="833" t="s">
        <v>5347</v>
      </c>
      <c r="E236" s="833" t="s">
        <v>5348</v>
      </c>
      <c r="F236" s="853">
        <v>88.300000000000011</v>
      </c>
      <c r="G236" s="853">
        <v>29264.79</v>
      </c>
      <c r="H236" s="853">
        <v>1.4837553857183274</v>
      </c>
      <c r="I236" s="853">
        <v>331.42457531143822</v>
      </c>
      <c r="J236" s="853">
        <v>68.100000000000009</v>
      </c>
      <c r="K236" s="853">
        <v>19723.46</v>
      </c>
      <c r="L236" s="853">
        <v>1</v>
      </c>
      <c r="M236" s="853">
        <v>289.6249632892804</v>
      </c>
      <c r="N236" s="853">
        <v>85.09999999999998</v>
      </c>
      <c r="O236" s="853">
        <v>11318.550000000007</v>
      </c>
      <c r="P236" s="838">
        <v>0.57386229393828503</v>
      </c>
      <c r="Q236" s="854">
        <v>133.00293772032913</v>
      </c>
    </row>
    <row r="237" spans="1:17" ht="14.45" customHeight="1" x14ac:dyDescent="0.2">
      <c r="A237" s="832" t="s">
        <v>585</v>
      </c>
      <c r="B237" s="833" t="s">
        <v>5268</v>
      </c>
      <c r="C237" s="833" t="s">
        <v>5047</v>
      </c>
      <c r="D237" s="833" t="s">
        <v>5349</v>
      </c>
      <c r="E237" s="833" t="s">
        <v>2083</v>
      </c>
      <c r="F237" s="853"/>
      <c r="G237" s="853"/>
      <c r="H237" s="853"/>
      <c r="I237" s="853"/>
      <c r="J237" s="853"/>
      <c r="K237" s="853"/>
      <c r="L237" s="853"/>
      <c r="M237" s="853"/>
      <c r="N237" s="853">
        <v>4</v>
      </c>
      <c r="O237" s="853">
        <v>125839</v>
      </c>
      <c r="P237" s="838"/>
      <c r="Q237" s="854">
        <v>31459.75</v>
      </c>
    </row>
    <row r="238" spans="1:17" ht="14.45" customHeight="1" x14ac:dyDescent="0.2">
      <c r="A238" s="832" t="s">
        <v>585</v>
      </c>
      <c r="B238" s="833" t="s">
        <v>5268</v>
      </c>
      <c r="C238" s="833" t="s">
        <v>5047</v>
      </c>
      <c r="D238" s="833" t="s">
        <v>5350</v>
      </c>
      <c r="E238" s="833" t="s">
        <v>5351</v>
      </c>
      <c r="F238" s="853">
        <v>3.5</v>
      </c>
      <c r="G238" s="853">
        <v>7439.6</v>
      </c>
      <c r="H238" s="853">
        <v>0.3125</v>
      </c>
      <c r="I238" s="853">
        <v>2125.6</v>
      </c>
      <c r="J238" s="853">
        <v>11.200000000000001</v>
      </c>
      <c r="K238" s="853">
        <v>23806.720000000001</v>
      </c>
      <c r="L238" s="853">
        <v>1</v>
      </c>
      <c r="M238" s="853">
        <v>2125.6</v>
      </c>
      <c r="N238" s="853"/>
      <c r="O238" s="853"/>
      <c r="P238" s="838"/>
      <c r="Q238" s="854"/>
    </row>
    <row r="239" spans="1:17" ht="14.45" customHeight="1" x14ac:dyDescent="0.2">
      <c r="A239" s="832" t="s">
        <v>585</v>
      </c>
      <c r="B239" s="833" t="s">
        <v>5268</v>
      </c>
      <c r="C239" s="833" t="s">
        <v>5047</v>
      </c>
      <c r="D239" s="833" t="s">
        <v>5352</v>
      </c>
      <c r="E239" s="833" t="s">
        <v>5353</v>
      </c>
      <c r="F239" s="853">
        <v>21</v>
      </c>
      <c r="G239" s="853">
        <v>4463.76</v>
      </c>
      <c r="H239" s="853">
        <v>4.2</v>
      </c>
      <c r="I239" s="853">
        <v>212.56</v>
      </c>
      <c r="J239" s="853">
        <v>5</v>
      </c>
      <c r="K239" s="853">
        <v>1062.8</v>
      </c>
      <c r="L239" s="853">
        <v>1</v>
      </c>
      <c r="M239" s="853">
        <v>212.56</v>
      </c>
      <c r="N239" s="853"/>
      <c r="O239" s="853"/>
      <c r="P239" s="838"/>
      <c r="Q239" s="854"/>
    </row>
    <row r="240" spans="1:17" ht="14.45" customHeight="1" x14ac:dyDescent="0.2">
      <c r="A240" s="832" t="s">
        <v>585</v>
      </c>
      <c r="B240" s="833" t="s">
        <v>5268</v>
      </c>
      <c r="C240" s="833" t="s">
        <v>5047</v>
      </c>
      <c r="D240" s="833" t="s">
        <v>5354</v>
      </c>
      <c r="E240" s="833" t="s">
        <v>1952</v>
      </c>
      <c r="F240" s="853"/>
      <c r="G240" s="853"/>
      <c r="H240" s="853"/>
      <c r="I240" s="853"/>
      <c r="J240" s="853">
        <v>2.4</v>
      </c>
      <c r="K240" s="853">
        <v>7832.96</v>
      </c>
      <c r="L240" s="853">
        <v>1</v>
      </c>
      <c r="M240" s="853">
        <v>3263.7333333333336</v>
      </c>
      <c r="N240" s="853">
        <v>6.4</v>
      </c>
      <c r="O240" s="853">
        <v>7831.4600000000009</v>
      </c>
      <c r="P240" s="838">
        <v>0.99980850151156153</v>
      </c>
      <c r="Q240" s="854">
        <v>1223.6656250000001</v>
      </c>
    </row>
    <row r="241" spans="1:17" ht="14.45" customHeight="1" x14ac:dyDescent="0.2">
      <c r="A241" s="832" t="s">
        <v>585</v>
      </c>
      <c r="B241" s="833" t="s">
        <v>5268</v>
      </c>
      <c r="C241" s="833" t="s">
        <v>5047</v>
      </c>
      <c r="D241" s="833" t="s">
        <v>5355</v>
      </c>
      <c r="E241" s="833" t="s">
        <v>1213</v>
      </c>
      <c r="F241" s="853">
        <v>8.8000000000000007</v>
      </c>
      <c r="G241" s="853">
        <v>2377.63</v>
      </c>
      <c r="H241" s="853">
        <v>0.24999842280912415</v>
      </c>
      <c r="I241" s="853">
        <v>270.18522727272727</v>
      </c>
      <c r="J241" s="853">
        <v>35.200000000000003</v>
      </c>
      <c r="K241" s="853">
        <v>9510.58</v>
      </c>
      <c r="L241" s="853">
        <v>1</v>
      </c>
      <c r="M241" s="853">
        <v>270.18693181818179</v>
      </c>
      <c r="N241" s="853">
        <v>52.5</v>
      </c>
      <c r="O241" s="853">
        <v>14184.749999999998</v>
      </c>
      <c r="P241" s="838">
        <v>1.4914705517434266</v>
      </c>
      <c r="Q241" s="854">
        <v>270.18571428571425</v>
      </c>
    </row>
    <row r="242" spans="1:17" ht="14.45" customHeight="1" x14ac:dyDescent="0.2">
      <c r="A242" s="832" t="s">
        <v>585</v>
      </c>
      <c r="B242" s="833" t="s">
        <v>5268</v>
      </c>
      <c r="C242" s="833" t="s">
        <v>5047</v>
      </c>
      <c r="D242" s="833" t="s">
        <v>5356</v>
      </c>
      <c r="E242" s="833" t="s">
        <v>5357</v>
      </c>
      <c r="F242" s="853"/>
      <c r="G242" s="853"/>
      <c r="H242" s="853"/>
      <c r="I242" s="853"/>
      <c r="J242" s="853">
        <v>22.599999999999998</v>
      </c>
      <c r="K242" s="853">
        <v>7025.02</v>
      </c>
      <c r="L242" s="853">
        <v>1</v>
      </c>
      <c r="M242" s="853">
        <v>310.841592920354</v>
      </c>
      <c r="N242" s="853"/>
      <c r="O242" s="853"/>
      <c r="P242" s="838"/>
      <c r="Q242" s="854"/>
    </row>
    <row r="243" spans="1:17" ht="14.45" customHeight="1" x14ac:dyDescent="0.2">
      <c r="A243" s="832" t="s">
        <v>585</v>
      </c>
      <c r="B243" s="833" t="s">
        <v>5268</v>
      </c>
      <c r="C243" s="833" t="s">
        <v>5047</v>
      </c>
      <c r="D243" s="833" t="s">
        <v>5358</v>
      </c>
      <c r="E243" s="833" t="s">
        <v>5299</v>
      </c>
      <c r="F243" s="853">
        <v>5.6</v>
      </c>
      <c r="G243" s="853">
        <v>2656.77</v>
      </c>
      <c r="H243" s="853"/>
      <c r="I243" s="853">
        <v>474.42321428571432</v>
      </c>
      <c r="J243" s="853"/>
      <c r="K243" s="853"/>
      <c r="L243" s="853"/>
      <c r="M243" s="853"/>
      <c r="N243" s="853"/>
      <c r="O243" s="853"/>
      <c r="P243" s="838"/>
      <c r="Q243" s="854"/>
    </row>
    <row r="244" spans="1:17" ht="14.45" customHeight="1" x14ac:dyDescent="0.2">
      <c r="A244" s="832" t="s">
        <v>585</v>
      </c>
      <c r="B244" s="833" t="s">
        <v>5268</v>
      </c>
      <c r="C244" s="833" t="s">
        <v>5047</v>
      </c>
      <c r="D244" s="833" t="s">
        <v>5359</v>
      </c>
      <c r="E244" s="833" t="s">
        <v>5360</v>
      </c>
      <c r="F244" s="853">
        <v>2</v>
      </c>
      <c r="G244" s="853">
        <v>6345.56</v>
      </c>
      <c r="H244" s="853">
        <v>0.66666666666666674</v>
      </c>
      <c r="I244" s="853">
        <v>3172.78</v>
      </c>
      <c r="J244" s="853">
        <v>3</v>
      </c>
      <c r="K244" s="853">
        <v>9518.34</v>
      </c>
      <c r="L244" s="853">
        <v>1</v>
      </c>
      <c r="M244" s="853">
        <v>3172.78</v>
      </c>
      <c r="N244" s="853"/>
      <c r="O244" s="853"/>
      <c r="P244" s="838"/>
      <c r="Q244" s="854"/>
    </row>
    <row r="245" spans="1:17" ht="14.45" customHeight="1" x14ac:dyDescent="0.2">
      <c r="A245" s="832" t="s">
        <v>585</v>
      </c>
      <c r="B245" s="833" t="s">
        <v>5268</v>
      </c>
      <c r="C245" s="833" t="s">
        <v>5047</v>
      </c>
      <c r="D245" s="833" t="s">
        <v>5361</v>
      </c>
      <c r="E245" s="833" t="s">
        <v>5270</v>
      </c>
      <c r="F245" s="853"/>
      <c r="G245" s="853"/>
      <c r="H245" s="853"/>
      <c r="I245" s="853"/>
      <c r="J245" s="853"/>
      <c r="K245" s="853"/>
      <c r="L245" s="853"/>
      <c r="M245" s="853"/>
      <c r="N245" s="853">
        <v>12</v>
      </c>
      <c r="O245" s="853">
        <v>1138.53</v>
      </c>
      <c r="P245" s="838"/>
      <c r="Q245" s="854">
        <v>94.877499999999998</v>
      </c>
    </row>
    <row r="246" spans="1:17" ht="14.45" customHeight="1" x14ac:dyDescent="0.2">
      <c r="A246" s="832" t="s">
        <v>585</v>
      </c>
      <c r="B246" s="833" t="s">
        <v>5268</v>
      </c>
      <c r="C246" s="833" t="s">
        <v>5047</v>
      </c>
      <c r="D246" s="833" t="s">
        <v>5362</v>
      </c>
      <c r="E246" s="833" t="s">
        <v>1200</v>
      </c>
      <c r="F246" s="853"/>
      <c r="G246" s="853"/>
      <c r="H246" s="853"/>
      <c r="I246" s="853"/>
      <c r="J246" s="853">
        <v>1</v>
      </c>
      <c r="K246" s="853">
        <v>9924</v>
      </c>
      <c r="L246" s="853">
        <v>1</v>
      </c>
      <c r="M246" s="853">
        <v>9924</v>
      </c>
      <c r="N246" s="853"/>
      <c r="O246" s="853"/>
      <c r="P246" s="838"/>
      <c r="Q246" s="854"/>
    </row>
    <row r="247" spans="1:17" ht="14.45" customHeight="1" x14ac:dyDescent="0.2">
      <c r="A247" s="832" t="s">
        <v>585</v>
      </c>
      <c r="B247" s="833" t="s">
        <v>5268</v>
      </c>
      <c r="C247" s="833" t="s">
        <v>5047</v>
      </c>
      <c r="D247" s="833" t="s">
        <v>5363</v>
      </c>
      <c r="E247" s="833" t="s">
        <v>5360</v>
      </c>
      <c r="F247" s="853"/>
      <c r="G247" s="853"/>
      <c r="H247" s="853"/>
      <c r="I247" s="853"/>
      <c r="J247" s="853">
        <v>2</v>
      </c>
      <c r="K247" s="853">
        <v>12691.14</v>
      </c>
      <c r="L247" s="853">
        <v>1</v>
      </c>
      <c r="M247" s="853">
        <v>6345.57</v>
      </c>
      <c r="N247" s="853"/>
      <c r="O247" s="853"/>
      <c r="P247" s="838"/>
      <c r="Q247" s="854"/>
    </row>
    <row r="248" spans="1:17" ht="14.45" customHeight="1" x14ac:dyDescent="0.2">
      <c r="A248" s="832" t="s">
        <v>585</v>
      </c>
      <c r="B248" s="833" t="s">
        <v>5268</v>
      </c>
      <c r="C248" s="833" t="s">
        <v>5047</v>
      </c>
      <c r="D248" s="833" t="s">
        <v>5364</v>
      </c>
      <c r="E248" s="833" t="s">
        <v>1559</v>
      </c>
      <c r="F248" s="853"/>
      <c r="G248" s="853"/>
      <c r="H248" s="853"/>
      <c r="I248" s="853"/>
      <c r="J248" s="853"/>
      <c r="K248" s="853"/>
      <c r="L248" s="853"/>
      <c r="M248" s="853"/>
      <c r="N248" s="853">
        <v>9</v>
      </c>
      <c r="O248" s="853">
        <v>11586.239999999998</v>
      </c>
      <c r="P248" s="838"/>
      <c r="Q248" s="854">
        <v>1287.3599999999997</v>
      </c>
    </row>
    <row r="249" spans="1:17" ht="14.45" customHeight="1" x14ac:dyDescent="0.2">
      <c r="A249" s="832" t="s">
        <v>585</v>
      </c>
      <c r="B249" s="833" t="s">
        <v>5268</v>
      </c>
      <c r="C249" s="833" t="s">
        <v>5365</v>
      </c>
      <c r="D249" s="833" t="s">
        <v>5366</v>
      </c>
      <c r="E249" s="833" t="s">
        <v>5367</v>
      </c>
      <c r="F249" s="853">
        <v>275</v>
      </c>
      <c r="G249" s="853">
        <v>725965.19000000006</v>
      </c>
      <c r="H249" s="853">
        <v>1.1208854833197373</v>
      </c>
      <c r="I249" s="853">
        <v>2639.8734181818186</v>
      </c>
      <c r="J249" s="853">
        <v>245</v>
      </c>
      <c r="K249" s="853">
        <v>647671.15</v>
      </c>
      <c r="L249" s="853">
        <v>1</v>
      </c>
      <c r="M249" s="853">
        <v>2643.5557142857142</v>
      </c>
      <c r="N249" s="853">
        <v>265</v>
      </c>
      <c r="O249" s="853">
        <v>706044.66000000015</v>
      </c>
      <c r="P249" s="838">
        <v>1.0901283158899391</v>
      </c>
      <c r="Q249" s="854">
        <v>2664.3194716981138</v>
      </c>
    </row>
    <row r="250" spans="1:17" ht="14.45" customHeight="1" x14ac:dyDescent="0.2">
      <c r="A250" s="832" t="s">
        <v>585</v>
      </c>
      <c r="B250" s="833" t="s">
        <v>5268</v>
      </c>
      <c r="C250" s="833" t="s">
        <v>5365</v>
      </c>
      <c r="D250" s="833" t="s">
        <v>5368</v>
      </c>
      <c r="E250" s="833" t="s">
        <v>5369</v>
      </c>
      <c r="F250" s="853"/>
      <c r="G250" s="853"/>
      <c r="H250" s="853"/>
      <c r="I250" s="853"/>
      <c r="J250" s="853">
        <v>2</v>
      </c>
      <c r="K250" s="853">
        <v>17924.8</v>
      </c>
      <c r="L250" s="853">
        <v>1</v>
      </c>
      <c r="M250" s="853">
        <v>8962.4</v>
      </c>
      <c r="N250" s="853"/>
      <c r="O250" s="853"/>
      <c r="P250" s="838"/>
      <c r="Q250" s="854"/>
    </row>
    <row r="251" spans="1:17" ht="14.45" customHeight="1" x14ac:dyDescent="0.2">
      <c r="A251" s="832" t="s">
        <v>585</v>
      </c>
      <c r="B251" s="833" t="s">
        <v>5268</v>
      </c>
      <c r="C251" s="833" t="s">
        <v>5365</v>
      </c>
      <c r="D251" s="833" t="s">
        <v>5370</v>
      </c>
      <c r="E251" s="833" t="s">
        <v>5371</v>
      </c>
      <c r="F251" s="853">
        <v>3</v>
      </c>
      <c r="G251" s="853">
        <v>30927.449999999997</v>
      </c>
      <c r="H251" s="853">
        <v>1.5</v>
      </c>
      <c r="I251" s="853">
        <v>10309.15</v>
      </c>
      <c r="J251" s="853">
        <v>2</v>
      </c>
      <c r="K251" s="853">
        <v>20618.3</v>
      </c>
      <c r="L251" s="853">
        <v>1</v>
      </c>
      <c r="M251" s="853">
        <v>10309.15</v>
      </c>
      <c r="N251" s="853">
        <v>5</v>
      </c>
      <c r="O251" s="853">
        <v>51727.71</v>
      </c>
      <c r="P251" s="838">
        <v>2.508825169873365</v>
      </c>
      <c r="Q251" s="854">
        <v>10345.541999999999</v>
      </c>
    </row>
    <row r="252" spans="1:17" ht="14.45" customHeight="1" x14ac:dyDescent="0.2">
      <c r="A252" s="832" t="s">
        <v>585</v>
      </c>
      <c r="B252" s="833" t="s">
        <v>5268</v>
      </c>
      <c r="C252" s="833" t="s">
        <v>5365</v>
      </c>
      <c r="D252" s="833" t="s">
        <v>5372</v>
      </c>
      <c r="E252" s="833" t="s">
        <v>5373</v>
      </c>
      <c r="F252" s="853">
        <v>70</v>
      </c>
      <c r="G252" s="853">
        <v>84812.700000000012</v>
      </c>
      <c r="H252" s="853">
        <v>1.0134117144083776</v>
      </c>
      <c r="I252" s="853">
        <v>1211.6100000000001</v>
      </c>
      <c r="J252" s="853">
        <v>69</v>
      </c>
      <c r="K252" s="853">
        <v>83690.27</v>
      </c>
      <c r="L252" s="853">
        <v>1</v>
      </c>
      <c r="M252" s="853">
        <v>1212.9024637681159</v>
      </c>
      <c r="N252" s="853">
        <v>57</v>
      </c>
      <c r="O252" s="853">
        <v>69872.789999999994</v>
      </c>
      <c r="P252" s="838">
        <v>0.83489741400045658</v>
      </c>
      <c r="Q252" s="854">
        <v>1225.8384210526315</v>
      </c>
    </row>
    <row r="253" spans="1:17" ht="14.45" customHeight="1" x14ac:dyDescent="0.2">
      <c r="A253" s="832" t="s">
        <v>585</v>
      </c>
      <c r="B253" s="833" t="s">
        <v>5268</v>
      </c>
      <c r="C253" s="833" t="s">
        <v>5097</v>
      </c>
      <c r="D253" s="833" t="s">
        <v>5374</v>
      </c>
      <c r="E253" s="833" t="s">
        <v>5375</v>
      </c>
      <c r="F253" s="853"/>
      <c r="G253" s="853"/>
      <c r="H253" s="853"/>
      <c r="I253" s="853"/>
      <c r="J253" s="853">
        <v>3</v>
      </c>
      <c r="K253" s="853">
        <v>6930</v>
      </c>
      <c r="L253" s="853">
        <v>1</v>
      </c>
      <c r="M253" s="853">
        <v>2310</v>
      </c>
      <c r="N253" s="853">
        <v>3</v>
      </c>
      <c r="O253" s="853">
        <v>6930</v>
      </c>
      <c r="P253" s="838">
        <v>1</v>
      </c>
      <c r="Q253" s="854">
        <v>2310</v>
      </c>
    </row>
    <row r="254" spans="1:17" ht="14.45" customHeight="1" x14ac:dyDescent="0.2">
      <c r="A254" s="832" t="s">
        <v>585</v>
      </c>
      <c r="B254" s="833" t="s">
        <v>5268</v>
      </c>
      <c r="C254" s="833" t="s">
        <v>5097</v>
      </c>
      <c r="D254" s="833" t="s">
        <v>5376</v>
      </c>
      <c r="E254" s="833" t="s">
        <v>5377</v>
      </c>
      <c r="F254" s="853">
        <v>1</v>
      </c>
      <c r="G254" s="853">
        <v>2603.5500000000002</v>
      </c>
      <c r="H254" s="853">
        <v>1.4042047127732444</v>
      </c>
      <c r="I254" s="853">
        <v>2603.5500000000002</v>
      </c>
      <c r="J254" s="853">
        <v>1</v>
      </c>
      <c r="K254" s="853">
        <v>1854.11</v>
      </c>
      <c r="L254" s="853">
        <v>1</v>
      </c>
      <c r="M254" s="853">
        <v>1854.11</v>
      </c>
      <c r="N254" s="853"/>
      <c r="O254" s="853"/>
      <c r="P254" s="838"/>
      <c r="Q254" s="854"/>
    </row>
    <row r="255" spans="1:17" ht="14.45" customHeight="1" x14ac:dyDescent="0.2">
      <c r="A255" s="832" t="s">
        <v>585</v>
      </c>
      <c r="B255" s="833" t="s">
        <v>5268</v>
      </c>
      <c r="C255" s="833" t="s">
        <v>5097</v>
      </c>
      <c r="D255" s="833" t="s">
        <v>5378</v>
      </c>
      <c r="E255" s="833" t="s">
        <v>5379</v>
      </c>
      <c r="F255" s="853">
        <v>7</v>
      </c>
      <c r="G255" s="853">
        <v>315150.29000000004</v>
      </c>
      <c r="H255" s="853">
        <v>0.64421603283894091</v>
      </c>
      <c r="I255" s="853">
        <v>45021.470000000008</v>
      </c>
      <c r="J255" s="853">
        <v>11</v>
      </c>
      <c r="K255" s="853">
        <v>489199.7</v>
      </c>
      <c r="L255" s="853">
        <v>1</v>
      </c>
      <c r="M255" s="853">
        <v>44472.700000000004</v>
      </c>
      <c r="N255" s="853">
        <v>15</v>
      </c>
      <c r="O255" s="853">
        <v>590811.47</v>
      </c>
      <c r="P255" s="838">
        <v>1.2077102050553179</v>
      </c>
      <c r="Q255" s="854">
        <v>39387.431333333334</v>
      </c>
    </row>
    <row r="256" spans="1:17" ht="14.45" customHeight="1" x14ac:dyDescent="0.2">
      <c r="A256" s="832" t="s">
        <v>585</v>
      </c>
      <c r="B256" s="833" t="s">
        <v>5268</v>
      </c>
      <c r="C256" s="833" t="s">
        <v>5097</v>
      </c>
      <c r="D256" s="833" t="s">
        <v>5380</v>
      </c>
      <c r="E256" s="833" t="s">
        <v>5381</v>
      </c>
      <c r="F256" s="853">
        <v>152</v>
      </c>
      <c r="G256" s="853">
        <v>12464</v>
      </c>
      <c r="H256" s="853"/>
      <c r="I256" s="853">
        <v>82</v>
      </c>
      <c r="J256" s="853"/>
      <c r="K256" s="853"/>
      <c r="L256" s="853"/>
      <c r="M256" s="853"/>
      <c r="N256" s="853"/>
      <c r="O256" s="853"/>
      <c r="P256" s="838"/>
      <c r="Q256" s="854"/>
    </row>
    <row r="257" spans="1:17" ht="14.45" customHeight="1" x14ac:dyDescent="0.2">
      <c r="A257" s="832" t="s">
        <v>585</v>
      </c>
      <c r="B257" s="833" t="s">
        <v>5268</v>
      </c>
      <c r="C257" s="833" t="s">
        <v>5097</v>
      </c>
      <c r="D257" s="833" t="s">
        <v>5382</v>
      </c>
      <c r="E257" s="833" t="s">
        <v>5383</v>
      </c>
      <c r="F257" s="853">
        <v>3</v>
      </c>
      <c r="G257" s="853">
        <v>126750</v>
      </c>
      <c r="H257" s="853">
        <v>0.22667936142626546</v>
      </c>
      <c r="I257" s="853">
        <v>42250</v>
      </c>
      <c r="J257" s="853">
        <v>14</v>
      </c>
      <c r="K257" s="853">
        <v>559159.86</v>
      </c>
      <c r="L257" s="853">
        <v>1</v>
      </c>
      <c r="M257" s="853">
        <v>39939.99</v>
      </c>
      <c r="N257" s="853">
        <v>8</v>
      </c>
      <c r="O257" s="853">
        <v>311829.93</v>
      </c>
      <c r="P257" s="838">
        <v>0.55767581385402021</v>
      </c>
      <c r="Q257" s="854">
        <v>38978.741249999999</v>
      </c>
    </row>
    <row r="258" spans="1:17" ht="14.45" customHeight="1" x14ac:dyDescent="0.2">
      <c r="A258" s="832" t="s">
        <v>585</v>
      </c>
      <c r="B258" s="833" t="s">
        <v>5268</v>
      </c>
      <c r="C258" s="833" t="s">
        <v>5097</v>
      </c>
      <c r="D258" s="833" t="s">
        <v>5384</v>
      </c>
      <c r="E258" s="833" t="s">
        <v>5385</v>
      </c>
      <c r="F258" s="853">
        <v>8</v>
      </c>
      <c r="G258" s="853">
        <v>338000</v>
      </c>
      <c r="H258" s="853"/>
      <c r="I258" s="853">
        <v>42250</v>
      </c>
      <c r="J258" s="853"/>
      <c r="K258" s="853"/>
      <c r="L258" s="853"/>
      <c r="M258" s="853"/>
      <c r="N258" s="853"/>
      <c r="O258" s="853"/>
      <c r="P258" s="838"/>
      <c r="Q258" s="854"/>
    </row>
    <row r="259" spans="1:17" ht="14.45" customHeight="1" x14ac:dyDescent="0.2">
      <c r="A259" s="832" t="s">
        <v>585</v>
      </c>
      <c r="B259" s="833" t="s">
        <v>5268</v>
      </c>
      <c r="C259" s="833" t="s">
        <v>5097</v>
      </c>
      <c r="D259" s="833" t="s">
        <v>5386</v>
      </c>
      <c r="E259" s="833" t="s">
        <v>5387</v>
      </c>
      <c r="F259" s="853"/>
      <c r="G259" s="853"/>
      <c r="H259" s="853"/>
      <c r="I259" s="853"/>
      <c r="J259" s="853">
        <v>1</v>
      </c>
      <c r="K259" s="853">
        <v>10414.42</v>
      </c>
      <c r="L259" s="853">
        <v>1</v>
      </c>
      <c r="M259" s="853">
        <v>10414.42</v>
      </c>
      <c r="N259" s="853">
        <v>2</v>
      </c>
      <c r="O259" s="853">
        <v>20828.84</v>
      </c>
      <c r="P259" s="838">
        <v>2</v>
      </c>
      <c r="Q259" s="854">
        <v>10414.42</v>
      </c>
    </row>
    <row r="260" spans="1:17" ht="14.45" customHeight="1" x14ac:dyDescent="0.2">
      <c r="A260" s="832" t="s">
        <v>585</v>
      </c>
      <c r="B260" s="833" t="s">
        <v>5268</v>
      </c>
      <c r="C260" s="833" t="s">
        <v>5097</v>
      </c>
      <c r="D260" s="833" t="s">
        <v>5388</v>
      </c>
      <c r="E260" s="833" t="s">
        <v>5389</v>
      </c>
      <c r="F260" s="853">
        <v>114</v>
      </c>
      <c r="G260" s="853">
        <v>1814612.0999999999</v>
      </c>
      <c r="H260" s="853">
        <v>1.1875</v>
      </c>
      <c r="I260" s="853">
        <v>15917.65</v>
      </c>
      <c r="J260" s="853">
        <v>96</v>
      </c>
      <c r="K260" s="853">
        <v>1528094.4</v>
      </c>
      <c r="L260" s="853">
        <v>1</v>
      </c>
      <c r="M260" s="853">
        <v>15917.65</v>
      </c>
      <c r="N260" s="853">
        <v>1</v>
      </c>
      <c r="O260" s="853">
        <v>15917.65</v>
      </c>
      <c r="P260" s="838">
        <v>1.0416666666666668E-2</v>
      </c>
      <c r="Q260" s="854">
        <v>15917.65</v>
      </c>
    </row>
    <row r="261" spans="1:17" ht="14.45" customHeight="1" x14ac:dyDescent="0.2">
      <c r="A261" s="832" t="s">
        <v>585</v>
      </c>
      <c r="B261" s="833" t="s">
        <v>5268</v>
      </c>
      <c r="C261" s="833" t="s">
        <v>5097</v>
      </c>
      <c r="D261" s="833" t="s">
        <v>5390</v>
      </c>
      <c r="E261" s="833" t="s">
        <v>5391</v>
      </c>
      <c r="F261" s="853">
        <v>115</v>
      </c>
      <c r="G261" s="853">
        <v>784300</v>
      </c>
      <c r="H261" s="853">
        <v>1.4011809581169272</v>
      </c>
      <c r="I261" s="853">
        <v>6820</v>
      </c>
      <c r="J261" s="853">
        <v>96</v>
      </c>
      <c r="K261" s="853">
        <v>559742.12</v>
      </c>
      <c r="L261" s="853">
        <v>1</v>
      </c>
      <c r="M261" s="853">
        <v>5830.6470833333333</v>
      </c>
      <c r="N261" s="853">
        <v>1</v>
      </c>
      <c r="O261" s="853">
        <v>6104.66</v>
      </c>
      <c r="P261" s="838">
        <v>1.0906200876932398E-2</v>
      </c>
      <c r="Q261" s="854">
        <v>6104.66</v>
      </c>
    </row>
    <row r="262" spans="1:17" ht="14.45" customHeight="1" x14ac:dyDescent="0.2">
      <c r="A262" s="832" t="s">
        <v>585</v>
      </c>
      <c r="B262" s="833" t="s">
        <v>5268</v>
      </c>
      <c r="C262" s="833" t="s">
        <v>5097</v>
      </c>
      <c r="D262" s="833" t="s">
        <v>5392</v>
      </c>
      <c r="E262" s="833" t="s">
        <v>5393</v>
      </c>
      <c r="F262" s="853">
        <v>243</v>
      </c>
      <c r="G262" s="853">
        <v>1725300</v>
      </c>
      <c r="H262" s="853">
        <v>1.0565217391304347</v>
      </c>
      <c r="I262" s="853">
        <v>7100</v>
      </c>
      <c r="J262" s="853">
        <v>230</v>
      </c>
      <c r="K262" s="853">
        <v>1633000</v>
      </c>
      <c r="L262" s="853">
        <v>1</v>
      </c>
      <c r="M262" s="853">
        <v>7100</v>
      </c>
      <c r="N262" s="853">
        <v>243</v>
      </c>
      <c r="O262" s="853">
        <v>1725300</v>
      </c>
      <c r="P262" s="838">
        <v>1.0565217391304347</v>
      </c>
      <c r="Q262" s="854">
        <v>7100</v>
      </c>
    </row>
    <row r="263" spans="1:17" ht="14.45" customHeight="1" x14ac:dyDescent="0.2">
      <c r="A263" s="832" t="s">
        <v>585</v>
      </c>
      <c r="B263" s="833" t="s">
        <v>5268</v>
      </c>
      <c r="C263" s="833" t="s">
        <v>5097</v>
      </c>
      <c r="D263" s="833" t="s">
        <v>5394</v>
      </c>
      <c r="E263" s="833" t="s">
        <v>5395</v>
      </c>
      <c r="F263" s="853">
        <v>115</v>
      </c>
      <c r="G263" s="853">
        <v>1012000</v>
      </c>
      <c r="H263" s="853">
        <v>1.4579783412995329</v>
      </c>
      <c r="I263" s="853">
        <v>8800</v>
      </c>
      <c r="J263" s="853">
        <v>96</v>
      </c>
      <c r="K263" s="853">
        <v>694111.82000000007</v>
      </c>
      <c r="L263" s="853">
        <v>1</v>
      </c>
      <c r="M263" s="853">
        <v>7230.331458333334</v>
      </c>
      <c r="N263" s="853">
        <v>1</v>
      </c>
      <c r="O263" s="853">
        <v>900.7</v>
      </c>
      <c r="P263" s="838">
        <v>1.2976295375577958E-3</v>
      </c>
      <c r="Q263" s="854">
        <v>900.7</v>
      </c>
    </row>
    <row r="264" spans="1:17" ht="14.45" customHeight="1" x14ac:dyDescent="0.2">
      <c r="A264" s="832" t="s">
        <v>585</v>
      </c>
      <c r="B264" s="833" t="s">
        <v>5268</v>
      </c>
      <c r="C264" s="833" t="s">
        <v>5097</v>
      </c>
      <c r="D264" s="833" t="s">
        <v>5396</v>
      </c>
      <c r="E264" s="833" t="s">
        <v>5397</v>
      </c>
      <c r="F264" s="853">
        <v>246</v>
      </c>
      <c r="G264" s="853">
        <v>286590</v>
      </c>
      <c r="H264" s="853">
        <v>1.0379746835443038</v>
      </c>
      <c r="I264" s="853">
        <v>1165</v>
      </c>
      <c r="J264" s="853">
        <v>237</v>
      </c>
      <c r="K264" s="853">
        <v>276105</v>
      </c>
      <c r="L264" s="853">
        <v>1</v>
      </c>
      <c r="M264" s="853">
        <v>1165</v>
      </c>
      <c r="N264" s="853">
        <v>252</v>
      </c>
      <c r="O264" s="853">
        <v>293580</v>
      </c>
      <c r="P264" s="838">
        <v>1.0632911392405062</v>
      </c>
      <c r="Q264" s="854">
        <v>1165</v>
      </c>
    </row>
    <row r="265" spans="1:17" ht="14.45" customHeight="1" x14ac:dyDescent="0.2">
      <c r="A265" s="832" t="s">
        <v>585</v>
      </c>
      <c r="B265" s="833" t="s">
        <v>5268</v>
      </c>
      <c r="C265" s="833" t="s">
        <v>5097</v>
      </c>
      <c r="D265" s="833" t="s">
        <v>5398</v>
      </c>
      <c r="E265" s="833" t="s">
        <v>5399</v>
      </c>
      <c r="F265" s="853">
        <v>153</v>
      </c>
      <c r="G265" s="853">
        <v>113526</v>
      </c>
      <c r="H265" s="853">
        <v>1.1417910447761195</v>
      </c>
      <c r="I265" s="853">
        <v>742</v>
      </c>
      <c r="J265" s="853">
        <v>134</v>
      </c>
      <c r="K265" s="853">
        <v>99428</v>
      </c>
      <c r="L265" s="853">
        <v>1</v>
      </c>
      <c r="M265" s="853">
        <v>742</v>
      </c>
      <c r="N265" s="853">
        <v>147</v>
      </c>
      <c r="O265" s="853">
        <v>109074</v>
      </c>
      <c r="P265" s="838">
        <v>1.0970149253731343</v>
      </c>
      <c r="Q265" s="854">
        <v>742</v>
      </c>
    </row>
    <row r="266" spans="1:17" ht="14.45" customHeight="1" x14ac:dyDescent="0.2">
      <c r="A266" s="832" t="s">
        <v>585</v>
      </c>
      <c r="B266" s="833" t="s">
        <v>5268</v>
      </c>
      <c r="C266" s="833" t="s">
        <v>5097</v>
      </c>
      <c r="D266" s="833" t="s">
        <v>5400</v>
      </c>
      <c r="E266" s="833" t="s">
        <v>5401</v>
      </c>
      <c r="F266" s="853">
        <v>244</v>
      </c>
      <c r="G266" s="853">
        <v>128344</v>
      </c>
      <c r="H266" s="853">
        <v>1.0382978723404255</v>
      </c>
      <c r="I266" s="853">
        <v>526</v>
      </c>
      <c r="J266" s="853">
        <v>235</v>
      </c>
      <c r="K266" s="853">
        <v>123610</v>
      </c>
      <c r="L266" s="853">
        <v>1</v>
      </c>
      <c r="M266" s="853">
        <v>526</v>
      </c>
      <c r="N266" s="853">
        <v>241</v>
      </c>
      <c r="O266" s="853">
        <v>126766</v>
      </c>
      <c r="P266" s="838">
        <v>1.0255319148936171</v>
      </c>
      <c r="Q266" s="854">
        <v>526</v>
      </c>
    </row>
    <row r="267" spans="1:17" ht="14.45" customHeight="1" x14ac:dyDescent="0.2">
      <c r="A267" s="832" t="s">
        <v>585</v>
      </c>
      <c r="B267" s="833" t="s">
        <v>5268</v>
      </c>
      <c r="C267" s="833" t="s">
        <v>5097</v>
      </c>
      <c r="D267" s="833" t="s">
        <v>5402</v>
      </c>
      <c r="E267" s="833" t="s">
        <v>5403</v>
      </c>
      <c r="F267" s="853">
        <v>9</v>
      </c>
      <c r="G267" s="853">
        <v>323478</v>
      </c>
      <c r="H267" s="853">
        <v>1.0021575891089447</v>
      </c>
      <c r="I267" s="853">
        <v>35942</v>
      </c>
      <c r="J267" s="853">
        <v>13</v>
      </c>
      <c r="K267" s="853">
        <v>322781.56999999995</v>
      </c>
      <c r="L267" s="853">
        <v>1</v>
      </c>
      <c r="M267" s="853">
        <v>24829.351538461535</v>
      </c>
      <c r="N267" s="853">
        <v>15</v>
      </c>
      <c r="O267" s="853">
        <v>327754.90999999997</v>
      </c>
      <c r="P267" s="838">
        <v>1.0154077570166105</v>
      </c>
      <c r="Q267" s="854">
        <v>21850.327333333331</v>
      </c>
    </row>
    <row r="268" spans="1:17" ht="14.45" customHeight="1" x14ac:dyDescent="0.2">
      <c r="A268" s="832" t="s">
        <v>585</v>
      </c>
      <c r="B268" s="833" t="s">
        <v>5268</v>
      </c>
      <c r="C268" s="833" t="s">
        <v>5097</v>
      </c>
      <c r="D268" s="833" t="s">
        <v>5404</v>
      </c>
      <c r="E268" s="833" t="s">
        <v>5405</v>
      </c>
      <c r="F268" s="853">
        <v>225</v>
      </c>
      <c r="G268" s="853">
        <v>210563.99999999997</v>
      </c>
      <c r="H268" s="853">
        <v>1.0663507109004737</v>
      </c>
      <c r="I268" s="853">
        <v>935.83999999999992</v>
      </c>
      <c r="J268" s="853">
        <v>211</v>
      </c>
      <c r="K268" s="853">
        <v>197462.24000000002</v>
      </c>
      <c r="L268" s="853">
        <v>1</v>
      </c>
      <c r="M268" s="853">
        <v>935.84000000000015</v>
      </c>
      <c r="N268" s="853">
        <v>290</v>
      </c>
      <c r="O268" s="853">
        <v>271393.59999999992</v>
      </c>
      <c r="P268" s="838">
        <v>1.3744075829383882</v>
      </c>
      <c r="Q268" s="854">
        <v>935.83999999999969</v>
      </c>
    </row>
    <row r="269" spans="1:17" ht="14.45" customHeight="1" x14ac:dyDescent="0.2">
      <c r="A269" s="832" t="s">
        <v>585</v>
      </c>
      <c r="B269" s="833" t="s">
        <v>5268</v>
      </c>
      <c r="C269" s="833" t="s">
        <v>5097</v>
      </c>
      <c r="D269" s="833" t="s">
        <v>5406</v>
      </c>
      <c r="E269" s="833" t="s">
        <v>5407</v>
      </c>
      <c r="F269" s="853">
        <v>16</v>
      </c>
      <c r="G269" s="853">
        <v>116072.8</v>
      </c>
      <c r="H269" s="853">
        <v>0.76190476190476186</v>
      </c>
      <c r="I269" s="853">
        <v>7254.55</v>
      </c>
      <c r="J269" s="853">
        <v>21</v>
      </c>
      <c r="K269" s="853">
        <v>152345.55000000002</v>
      </c>
      <c r="L269" s="853">
        <v>1</v>
      </c>
      <c r="M269" s="853">
        <v>7254.5500000000011</v>
      </c>
      <c r="N269" s="853">
        <v>18</v>
      </c>
      <c r="O269" s="853">
        <v>123145.7</v>
      </c>
      <c r="P269" s="838">
        <v>0.80833145438117482</v>
      </c>
      <c r="Q269" s="854">
        <v>6841.4277777777779</v>
      </c>
    </row>
    <row r="270" spans="1:17" ht="14.45" customHeight="1" x14ac:dyDescent="0.2">
      <c r="A270" s="832" t="s">
        <v>585</v>
      </c>
      <c r="B270" s="833" t="s">
        <v>5268</v>
      </c>
      <c r="C270" s="833" t="s">
        <v>5097</v>
      </c>
      <c r="D270" s="833" t="s">
        <v>5408</v>
      </c>
      <c r="E270" s="833" t="s">
        <v>5409</v>
      </c>
      <c r="F270" s="853"/>
      <c r="G270" s="853"/>
      <c r="H270" s="853"/>
      <c r="I270" s="853"/>
      <c r="J270" s="853"/>
      <c r="K270" s="853"/>
      <c r="L270" s="853"/>
      <c r="M270" s="853"/>
      <c r="N270" s="853">
        <v>1</v>
      </c>
      <c r="O270" s="853">
        <v>6649</v>
      </c>
      <c r="P270" s="838"/>
      <c r="Q270" s="854">
        <v>6649</v>
      </c>
    </row>
    <row r="271" spans="1:17" ht="14.45" customHeight="1" x14ac:dyDescent="0.2">
      <c r="A271" s="832" t="s">
        <v>585</v>
      </c>
      <c r="B271" s="833" t="s">
        <v>5268</v>
      </c>
      <c r="C271" s="833" t="s">
        <v>5097</v>
      </c>
      <c r="D271" s="833" t="s">
        <v>5410</v>
      </c>
      <c r="E271" s="833" t="s">
        <v>5411</v>
      </c>
      <c r="F271" s="853">
        <v>3</v>
      </c>
      <c r="G271" s="853">
        <v>116559.81</v>
      </c>
      <c r="H271" s="853"/>
      <c r="I271" s="853">
        <v>38853.269999999997</v>
      </c>
      <c r="J271" s="853"/>
      <c r="K271" s="853"/>
      <c r="L271" s="853"/>
      <c r="M271" s="853"/>
      <c r="N271" s="853"/>
      <c r="O271" s="853"/>
      <c r="P271" s="838"/>
      <c r="Q271" s="854"/>
    </row>
    <row r="272" spans="1:17" ht="14.45" customHeight="1" x14ac:dyDescent="0.2">
      <c r="A272" s="832" t="s">
        <v>585</v>
      </c>
      <c r="B272" s="833" t="s">
        <v>5268</v>
      </c>
      <c r="C272" s="833" t="s">
        <v>5097</v>
      </c>
      <c r="D272" s="833" t="s">
        <v>5412</v>
      </c>
      <c r="E272" s="833" t="s">
        <v>5413</v>
      </c>
      <c r="F272" s="853"/>
      <c r="G272" s="853"/>
      <c r="H272" s="853"/>
      <c r="I272" s="853"/>
      <c r="J272" s="853">
        <v>1</v>
      </c>
      <c r="K272" s="853">
        <v>2663.05</v>
      </c>
      <c r="L272" s="853">
        <v>1</v>
      </c>
      <c r="M272" s="853">
        <v>2663.05</v>
      </c>
      <c r="N272" s="853">
        <v>2</v>
      </c>
      <c r="O272" s="853">
        <v>5326.1</v>
      </c>
      <c r="P272" s="838">
        <v>2</v>
      </c>
      <c r="Q272" s="854">
        <v>2663.05</v>
      </c>
    </row>
    <row r="273" spans="1:17" ht="14.45" customHeight="1" x14ac:dyDescent="0.2">
      <c r="A273" s="832" t="s">
        <v>585</v>
      </c>
      <c r="B273" s="833" t="s">
        <v>5268</v>
      </c>
      <c r="C273" s="833" t="s">
        <v>5097</v>
      </c>
      <c r="D273" s="833" t="s">
        <v>5414</v>
      </c>
      <c r="E273" s="833" t="s">
        <v>5415</v>
      </c>
      <c r="F273" s="853">
        <v>133</v>
      </c>
      <c r="G273" s="853">
        <v>180979.75</v>
      </c>
      <c r="H273" s="853">
        <v>1.1271186440677967</v>
      </c>
      <c r="I273" s="853">
        <v>1360.75</v>
      </c>
      <c r="J273" s="853">
        <v>118</v>
      </c>
      <c r="K273" s="853">
        <v>160568.5</v>
      </c>
      <c r="L273" s="853">
        <v>1</v>
      </c>
      <c r="M273" s="853">
        <v>1360.75</v>
      </c>
      <c r="N273" s="853">
        <v>130</v>
      </c>
      <c r="O273" s="853">
        <v>176897.5</v>
      </c>
      <c r="P273" s="838">
        <v>1.1016949152542372</v>
      </c>
      <c r="Q273" s="854">
        <v>1360.75</v>
      </c>
    </row>
    <row r="274" spans="1:17" ht="14.45" customHeight="1" x14ac:dyDescent="0.2">
      <c r="A274" s="832" t="s">
        <v>585</v>
      </c>
      <c r="B274" s="833" t="s">
        <v>5268</v>
      </c>
      <c r="C274" s="833" t="s">
        <v>5097</v>
      </c>
      <c r="D274" s="833" t="s">
        <v>5416</v>
      </c>
      <c r="E274" s="833" t="s">
        <v>5417</v>
      </c>
      <c r="F274" s="853">
        <v>7</v>
      </c>
      <c r="G274" s="853">
        <v>32742.5</v>
      </c>
      <c r="H274" s="853">
        <v>0.875</v>
      </c>
      <c r="I274" s="853">
        <v>4677.5</v>
      </c>
      <c r="J274" s="853">
        <v>8</v>
      </c>
      <c r="K274" s="853">
        <v>37420</v>
      </c>
      <c r="L274" s="853">
        <v>1</v>
      </c>
      <c r="M274" s="853">
        <v>4677.5</v>
      </c>
      <c r="N274" s="853">
        <v>22</v>
      </c>
      <c r="O274" s="853">
        <v>102905</v>
      </c>
      <c r="P274" s="838">
        <v>2.75</v>
      </c>
      <c r="Q274" s="854">
        <v>4677.5</v>
      </c>
    </row>
    <row r="275" spans="1:17" ht="14.45" customHeight="1" x14ac:dyDescent="0.2">
      <c r="A275" s="832" t="s">
        <v>585</v>
      </c>
      <c r="B275" s="833" t="s">
        <v>5268</v>
      </c>
      <c r="C275" s="833" t="s">
        <v>5097</v>
      </c>
      <c r="D275" s="833" t="s">
        <v>5418</v>
      </c>
      <c r="E275" s="833" t="s">
        <v>5419</v>
      </c>
      <c r="F275" s="853">
        <v>5</v>
      </c>
      <c r="G275" s="853">
        <v>94764.799999999988</v>
      </c>
      <c r="H275" s="853">
        <v>2.5</v>
      </c>
      <c r="I275" s="853">
        <v>18952.96</v>
      </c>
      <c r="J275" s="853">
        <v>2</v>
      </c>
      <c r="K275" s="853">
        <v>37905.919999999998</v>
      </c>
      <c r="L275" s="853">
        <v>1</v>
      </c>
      <c r="M275" s="853">
        <v>18952.96</v>
      </c>
      <c r="N275" s="853">
        <v>14</v>
      </c>
      <c r="O275" s="853">
        <v>265341.43999999994</v>
      </c>
      <c r="P275" s="838">
        <v>6.9999999999999991</v>
      </c>
      <c r="Q275" s="854">
        <v>18952.959999999995</v>
      </c>
    </row>
    <row r="276" spans="1:17" ht="14.45" customHeight="1" x14ac:dyDescent="0.2">
      <c r="A276" s="832" t="s">
        <v>585</v>
      </c>
      <c r="B276" s="833" t="s">
        <v>5268</v>
      </c>
      <c r="C276" s="833" t="s">
        <v>5097</v>
      </c>
      <c r="D276" s="833" t="s">
        <v>5420</v>
      </c>
      <c r="E276" s="833" t="s">
        <v>5421</v>
      </c>
      <c r="F276" s="853">
        <v>11</v>
      </c>
      <c r="G276" s="853">
        <v>9537</v>
      </c>
      <c r="H276" s="853">
        <v>2.2000000000000002</v>
      </c>
      <c r="I276" s="853">
        <v>867</v>
      </c>
      <c r="J276" s="853">
        <v>5</v>
      </c>
      <c r="K276" s="853">
        <v>4335</v>
      </c>
      <c r="L276" s="853">
        <v>1</v>
      </c>
      <c r="M276" s="853">
        <v>867</v>
      </c>
      <c r="N276" s="853"/>
      <c r="O276" s="853"/>
      <c r="P276" s="838"/>
      <c r="Q276" s="854"/>
    </row>
    <row r="277" spans="1:17" ht="14.45" customHeight="1" x14ac:dyDescent="0.2">
      <c r="A277" s="832" t="s">
        <v>585</v>
      </c>
      <c r="B277" s="833" t="s">
        <v>5268</v>
      </c>
      <c r="C277" s="833" t="s">
        <v>5097</v>
      </c>
      <c r="D277" s="833" t="s">
        <v>5422</v>
      </c>
      <c r="E277" s="833" t="s">
        <v>5423</v>
      </c>
      <c r="F277" s="853"/>
      <c r="G277" s="853"/>
      <c r="H277" s="853"/>
      <c r="I277" s="853"/>
      <c r="J277" s="853">
        <v>1</v>
      </c>
      <c r="K277" s="853">
        <v>1050</v>
      </c>
      <c r="L277" s="853">
        <v>1</v>
      </c>
      <c r="M277" s="853">
        <v>1050</v>
      </c>
      <c r="N277" s="853"/>
      <c r="O277" s="853"/>
      <c r="P277" s="838"/>
      <c r="Q277" s="854"/>
    </row>
    <row r="278" spans="1:17" ht="14.45" customHeight="1" x14ac:dyDescent="0.2">
      <c r="A278" s="832" t="s">
        <v>585</v>
      </c>
      <c r="B278" s="833" t="s">
        <v>5268</v>
      </c>
      <c r="C278" s="833" t="s">
        <v>5097</v>
      </c>
      <c r="D278" s="833" t="s">
        <v>5424</v>
      </c>
      <c r="E278" s="833" t="s">
        <v>5425</v>
      </c>
      <c r="F278" s="853">
        <v>4</v>
      </c>
      <c r="G278" s="853">
        <v>177008</v>
      </c>
      <c r="H278" s="853">
        <v>4</v>
      </c>
      <c r="I278" s="853">
        <v>44252</v>
      </c>
      <c r="J278" s="853">
        <v>1</v>
      </c>
      <c r="K278" s="853">
        <v>44252</v>
      </c>
      <c r="L278" s="853">
        <v>1</v>
      </c>
      <c r="M278" s="853">
        <v>44252</v>
      </c>
      <c r="N278" s="853">
        <v>4</v>
      </c>
      <c r="O278" s="853">
        <v>177008</v>
      </c>
      <c r="P278" s="838">
        <v>4</v>
      </c>
      <c r="Q278" s="854">
        <v>44252</v>
      </c>
    </row>
    <row r="279" spans="1:17" ht="14.45" customHeight="1" x14ac:dyDescent="0.2">
      <c r="A279" s="832" t="s">
        <v>585</v>
      </c>
      <c r="B279" s="833" t="s">
        <v>5268</v>
      </c>
      <c r="C279" s="833" t="s">
        <v>5097</v>
      </c>
      <c r="D279" s="833" t="s">
        <v>5426</v>
      </c>
      <c r="E279" s="833" t="s">
        <v>5427</v>
      </c>
      <c r="F279" s="853">
        <v>1</v>
      </c>
      <c r="G279" s="853">
        <v>4798</v>
      </c>
      <c r="H279" s="853"/>
      <c r="I279" s="853">
        <v>4798</v>
      </c>
      <c r="J279" s="853"/>
      <c r="K279" s="853"/>
      <c r="L279" s="853"/>
      <c r="M279" s="853"/>
      <c r="N279" s="853"/>
      <c r="O279" s="853"/>
      <c r="P279" s="838"/>
      <c r="Q279" s="854"/>
    </row>
    <row r="280" spans="1:17" ht="14.45" customHeight="1" x14ac:dyDescent="0.2">
      <c r="A280" s="832" t="s">
        <v>585</v>
      </c>
      <c r="B280" s="833" t="s">
        <v>5268</v>
      </c>
      <c r="C280" s="833" t="s">
        <v>5097</v>
      </c>
      <c r="D280" s="833" t="s">
        <v>5428</v>
      </c>
      <c r="E280" s="833" t="s">
        <v>5429</v>
      </c>
      <c r="F280" s="853">
        <v>2</v>
      </c>
      <c r="G280" s="853">
        <v>93686</v>
      </c>
      <c r="H280" s="853">
        <v>0.31521573533694697</v>
      </c>
      <c r="I280" s="853">
        <v>46843</v>
      </c>
      <c r="J280" s="853">
        <v>7</v>
      </c>
      <c r="K280" s="853">
        <v>297212.32</v>
      </c>
      <c r="L280" s="853">
        <v>1</v>
      </c>
      <c r="M280" s="853">
        <v>42458.902857142857</v>
      </c>
      <c r="N280" s="853">
        <v>8</v>
      </c>
      <c r="O280" s="853">
        <v>278380</v>
      </c>
      <c r="P280" s="838">
        <v>0.93663681236363283</v>
      </c>
      <c r="Q280" s="854">
        <v>34797.5</v>
      </c>
    </row>
    <row r="281" spans="1:17" ht="14.45" customHeight="1" x14ac:dyDescent="0.2">
      <c r="A281" s="832" t="s">
        <v>585</v>
      </c>
      <c r="B281" s="833" t="s">
        <v>5268</v>
      </c>
      <c r="C281" s="833" t="s">
        <v>5097</v>
      </c>
      <c r="D281" s="833" t="s">
        <v>5430</v>
      </c>
      <c r="E281" s="833" t="s">
        <v>5431</v>
      </c>
      <c r="F281" s="853"/>
      <c r="G281" s="853"/>
      <c r="H281" s="853"/>
      <c r="I281" s="853"/>
      <c r="J281" s="853">
        <v>1</v>
      </c>
      <c r="K281" s="853">
        <v>2176.36</v>
      </c>
      <c r="L281" s="853">
        <v>1</v>
      </c>
      <c r="M281" s="853">
        <v>2176.36</v>
      </c>
      <c r="N281" s="853"/>
      <c r="O281" s="853"/>
      <c r="P281" s="838"/>
      <c r="Q281" s="854"/>
    </row>
    <row r="282" spans="1:17" ht="14.45" customHeight="1" x14ac:dyDescent="0.2">
      <c r="A282" s="832" t="s">
        <v>585</v>
      </c>
      <c r="B282" s="833" t="s">
        <v>5268</v>
      </c>
      <c r="C282" s="833" t="s">
        <v>5097</v>
      </c>
      <c r="D282" s="833" t="s">
        <v>5432</v>
      </c>
      <c r="E282" s="833" t="s">
        <v>5433</v>
      </c>
      <c r="F282" s="853">
        <v>11</v>
      </c>
      <c r="G282" s="853">
        <v>20218</v>
      </c>
      <c r="H282" s="853">
        <v>0.6875</v>
      </c>
      <c r="I282" s="853">
        <v>1838</v>
      </c>
      <c r="J282" s="853">
        <v>16</v>
      </c>
      <c r="K282" s="853">
        <v>29408</v>
      </c>
      <c r="L282" s="853">
        <v>1</v>
      </c>
      <c r="M282" s="853">
        <v>1838</v>
      </c>
      <c r="N282" s="853">
        <v>11</v>
      </c>
      <c r="O282" s="853">
        <v>20218</v>
      </c>
      <c r="P282" s="838">
        <v>0.6875</v>
      </c>
      <c r="Q282" s="854">
        <v>1838</v>
      </c>
    </row>
    <row r="283" spans="1:17" ht="14.45" customHeight="1" x14ac:dyDescent="0.2">
      <c r="A283" s="832" t="s">
        <v>585</v>
      </c>
      <c r="B283" s="833" t="s">
        <v>5268</v>
      </c>
      <c r="C283" s="833" t="s">
        <v>5097</v>
      </c>
      <c r="D283" s="833" t="s">
        <v>5434</v>
      </c>
      <c r="E283" s="833" t="s">
        <v>5435</v>
      </c>
      <c r="F283" s="853"/>
      <c r="G283" s="853"/>
      <c r="H283" s="853"/>
      <c r="I283" s="853"/>
      <c r="J283" s="853"/>
      <c r="K283" s="853"/>
      <c r="L283" s="853"/>
      <c r="M283" s="853"/>
      <c r="N283" s="853">
        <v>1</v>
      </c>
      <c r="O283" s="853">
        <v>7289.24</v>
      </c>
      <c r="P283" s="838"/>
      <c r="Q283" s="854">
        <v>7289.24</v>
      </c>
    </row>
    <row r="284" spans="1:17" ht="14.45" customHeight="1" x14ac:dyDescent="0.2">
      <c r="A284" s="832" t="s">
        <v>585</v>
      </c>
      <c r="B284" s="833" t="s">
        <v>5268</v>
      </c>
      <c r="C284" s="833" t="s">
        <v>5097</v>
      </c>
      <c r="D284" s="833" t="s">
        <v>5436</v>
      </c>
      <c r="E284" s="833" t="s">
        <v>5437</v>
      </c>
      <c r="F284" s="853">
        <v>2</v>
      </c>
      <c r="G284" s="853">
        <v>138457.98000000001</v>
      </c>
      <c r="H284" s="853">
        <v>0.66666666666666663</v>
      </c>
      <c r="I284" s="853">
        <v>69228.990000000005</v>
      </c>
      <c r="J284" s="853">
        <v>3</v>
      </c>
      <c r="K284" s="853">
        <v>207686.97000000003</v>
      </c>
      <c r="L284" s="853">
        <v>1</v>
      </c>
      <c r="M284" s="853">
        <v>69228.990000000005</v>
      </c>
      <c r="N284" s="853">
        <v>1</v>
      </c>
      <c r="O284" s="853">
        <v>66799.899999999994</v>
      </c>
      <c r="P284" s="838">
        <v>0.32163741422969377</v>
      </c>
      <c r="Q284" s="854">
        <v>66799.899999999994</v>
      </c>
    </row>
    <row r="285" spans="1:17" ht="14.45" customHeight="1" x14ac:dyDescent="0.2">
      <c r="A285" s="832" t="s">
        <v>585</v>
      </c>
      <c r="B285" s="833" t="s">
        <v>5268</v>
      </c>
      <c r="C285" s="833" t="s">
        <v>5097</v>
      </c>
      <c r="D285" s="833" t="s">
        <v>5438</v>
      </c>
      <c r="E285" s="833" t="s">
        <v>5439</v>
      </c>
      <c r="F285" s="853">
        <v>7</v>
      </c>
      <c r="G285" s="853">
        <v>171311</v>
      </c>
      <c r="H285" s="853">
        <v>0.74316938658017706</v>
      </c>
      <c r="I285" s="853">
        <v>24473</v>
      </c>
      <c r="J285" s="853">
        <v>11</v>
      </c>
      <c r="K285" s="853">
        <v>230514.07</v>
      </c>
      <c r="L285" s="853">
        <v>1</v>
      </c>
      <c r="M285" s="853">
        <v>20955.824545454547</v>
      </c>
      <c r="N285" s="853">
        <v>12</v>
      </c>
      <c r="O285" s="853">
        <v>242090.76000000004</v>
      </c>
      <c r="P285" s="838">
        <v>1.0502211860646946</v>
      </c>
      <c r="Q285" s="854">
        <v>20174.230000000003</v>
      </c>
    </row>
    <row r="286" spans="1:17" ht="14.45" customHeight="1" x14ac:dyDescent="0.2">
      <c r="A286" s="832" t="s">
        <v>585</v>
      </c>
      <c r="B286" s="833" t="s">
        <v>5268</v>
      </c>
      <c r="C286" s="833" t="s">
        <v>5097</v>
      </c>
      <c r="D286" s="833" t="s">
        <v>5440</v>
      </c>
      <c r="E286" s="833" t="s">
        <v>5441</v>
      </c>
      <c r="F286" s="853">
        <v>1</v>
      </c>
      <c r="G286" s="853">
        <v>23836.36</v>
      </c>
      <c r="H286" s="853"/>
      <c r="I286" s="853">
        <v>23836.36</v>
      </c>
      <c r="J286" s="853"/>
      <c r="K286" s="853"/>
      <c r="L286" s="853"/>
      <c r="M286" s="853"/>
      <c r="N286" s="853"/>
      <c r="O286" s="853"/>
      <c r="P286" s="838"/>
      <c r="Q286" s="854"/>
    </row>
    <row r="287" spans="1:17" ht="14.45" customHeight="1" x14ac:dyDescent="0.2">
      <c r="A287" s="832" t="s">
        <v>585</v>
      </c>
      <c r="B287" s="833" t="s">
        <v>5268</v>
      </c>
      <c r="C287" s="833" t="s">
        <v>5097</v>
      </c>
      <c r="D287" s="833" t="s">
        <v>5442</v>
      </c>
      <c r="E287" s="833" t="s">
        <v>5443</v>
      </c>
      <c r="F287" s="853">
        <v>7</v>
      </c>
      <c r="G287" s="853">
        <v>34649.160000000003</v>
      </c>
      <c r="H287" s="853">
        <v>1.1666666666666667</v>
      </c>
      <c r="I287" s="853">
        <v>4949.88</v>
      </c>
      <c r="J287" s="853">
        <v>6</v>
      </c>
      <c r="K287" s="853">
        <v>29699.280000000002</v>
      </c>
      <c r="L287" s="853">
        <v>1</v>
      </c>
      <c r="M287" s="853">
        <v>4949.88</v>
      </c>
      <c r="N287" s="853">
        <v>6</v>
      </c>
      <c r="O287" s="853">
        <v>29699.280000000002</v>
      </c>
      <c r="P287" s="838">
        <v>1</v>
      </c>
      <c r="Q287" s="854">
        <v>4949.88</v>
      </c>
    </row>
    <row r="288" spans="1:17" ht="14.45" customHeight="1" x14ac:dyDescent="0.2">
      <c r="A288" s="832" t="s">
        <v>585</v>
      </c>
      <c r="B288" s="833" t="s">
        <v>5268</v>
      </c>
      <c r="C288" s="833" t="s">
        <v>5097</v>
      </c>
      <c r="D288" s="833" t="s">
        <v>5444</v>
      </c>
      <c r="E288" s="833" t="s">
        <v>5445</v>
      </c>
      <c r="F288" s="853">
        <v>3</v>
      </c>
      <c r="G288" s="853">
        <v>61323.09</v>
      </c>
      <c r="H288" s="853">
        <v>3.7301353839528315</v>
      </c>
      <c r="I288" s="853">
        <v>20441.03</v>
      </c>
      <c r="J288" s="853">
        <v>1</v>
      </c>
      <c r="K288" s="853">
        <v>16439.91</v>
      </c>
      <c r="L288" s="853">
        <v>1</v>
      </c>
      <c r="M288" s="853">
        <v>16439.91</v>
      </c>
      <c r="N288" s="853">
        <v>2</v>
      </c>
      <c r="O288" s="853">
        <v>32879.82</v>
      </c>
      <c r="P288" s="838">
        <v>2</v>
      </c>
      <c r="Q288" s="854">
        <v>16439.91</v>
      </c>
    </row>
    <row r="289" spans="1:17" ht="14.45" customHeight="1" x14ac:dyDescent="0.2">
      <c r="A289" s="832" t="s">
        <v>585</v>
      </c>
      <c r="B289" s="833" t="s">
        <v>5268</v>
      </c>
      <c r="C289" s="833" t="s">
        <v>5097</v>
      </c>
      <c r="D289" s="833" t="s">
        <v>5446</v>
      </c>
      <c r="E289" s="833" t="s">
        <v>5447</v>
      </c>
      <c r="F289" s="853">
        <v>65</v>
      </c>
      <c r="G289" s="853">
        <v>1678317.55</v>
      </c>
      <c r="H289" s="853">
        <v>1.4519102892673696</v>
      </c>
      <c r="I289" s="853">
        <v>25820.27</v>
      </c>
      <c r="J289" s="853">
        <v>50</v>
      </c>
      <c r="K289" s="853">
        <v>1155937.5</v>
      </c>
      <c r="L289" s="853">
        <v>1</v>
      </c>
      <c r="M289" s="853">
        <v>23118.75</v>
      </c>
      <c r="N289" s="853">
        <v>41</v>
      </c>
      <c r="O289" s="853">
        <v>491876.76999999996</v>
      </c>
      <c r="P289" s="838">
        <v>0.42552194214652606</v>
      </c>
      <c r="Q289" s="854">
        <v>11996.994390243901</v>
      </c>
    </row>
    <row r="290" spans="1:17" ht="14.45" customHeight="1" x14ac:dyDescent="0.2">
      <c r="A290" s="832" t="s">
        <v>585</v>
      </c>
      <c r="B290" s="833" t="s">
        <v>5268</v>
      </c>
      <c r="C290" s="833" t="s">
        <v>5097</v>
      </c>
      <c r="D290" s="833" t="s">
        <v>5448</v>
      </c>
      <c r="E290" s="833" t="s">
        <v>5449</v>
      </c>
      <c r="F290" s="853">
        <v>41</v>
      </c>
      <c r="G290" s="853">
        <v>594872.68999999994</v>
      </c>
      <c r="H290" s="853">
        <v>1.3666666666666665</v>
      </c>
      <c r="I290" s="853">
        <v>14509.089999999998</v>
      </c>
      <c r="J290" s="853">
        <v>30</v>
      </c>
      <c r="K290" s="853">
        <v>435272.7</v>
      </c>
      <c r="L290" s="853">
        <v>1</v>
      </c>
      <c r="M290" s="853">
        <v>14509.09</v>
      </c>
      <c r="N290" s="853">
        <v>34</v>
      </c>
      <c r="O290" s="853">
        <v>493309.06000000006</v>
      </c>
      <c r="P290" s="838">
        <v>1.1333333333333335</v>
      </c>
      <c r="Q290" s="854">
        <v>14509.090000000002</v>
      </c>
    </row>
    <row r="291" spans="1:17" ht="14.45" customHeight="1" x14ac:dyDescent="0.2">
      <c r="A291" s="832" t="s">
        <v>585</v>
      </c>
      <c r="B291" s="833" t="s">
        <v>5268</v>
      </c>
      <c r="C291" s="833" t="s">
        <v>5097</v>
      </c>
      <c r="D291" s="833" t="s">
        <v>5450</v>
      </c>
      <c r="E291" s="833" t="s">
        <v>5451</v>
      </c>
      <c r="F291" s="853">
        <v>6</v>
      </c>
      <c r="G291" s="853">
        <v>83325.820000000007</v>
      </c>
      <c r="H291" s="853">
        <v>1.8535569814401434</v>
      </c>
      <c r="I291" s="853">
        <v>13887.636666666667</v>
      </c>
      <c r="J291" s="853">
        <v>5</v>
      </c>
      <c r="K291" s="853">
        <v>44954.55</v>
      </c>
      <c r="L291" s="853">
        <v>1</v>
      </c>
      <c r="M291" s="853">
        <v>8990.91</v>
      </c>
      <c r="N291" s="853">
        <v>8</v>
      </c>
      <c r="O291" s="853">
        <v>71927.28</v>
      </c>
      <c r="P291" s="838">
        <v>1.5999999999999999</v>
      </c>
      <c r="Q291" s="854">
        <v>8990.91</v>
      </c>
    </row>
    <row r="292" spans="1:17" ht="14.45" customHeight="1" x14ac:dyDescent="0.2">
      <c r="A292" s="832" t="s">
        <v>585</v>
      </c>
      <c r="B292" s="833" t="s">
        <v>5268</v>
      </c>
      <c r="C292" s="833" t="s">
        <v>5097</v>
      </c>
      <c r="D292" s="833" t="s">
        <v>5452</v>
      </c>
      <c r="E292" s="833" t="s">
        <v>5453</v>
      </c>
      <c r="F292" s="853">
        <v>215</v>
      </c>
      <c r="G292" s="853">
        <v>280575</v>
      </c>
      <c r="H292" s="853">
        <v>0.99537037037037035</v>
      </c>
      <c r="I292" s="853">
        <v>1305</v>
      </c>
      <c r="J292" s="853">
        <v>216</v>
      </c>
      <c r="K292" s="853">
        <v>281880</v>
      </c>
      <c r="L292" s="853">
        <v>1</v>
      </c>
      <c r="M292" s="853">
        <v>1305</v>
      </c>
      <c r="N292" s="853">
        <v>226</v>
      </c>
      <c r="O292" s="853">
        <v>294930</v>
      </c>
      <c r="P292" s="838">
        <v>1.0462962962962963</v>
      </c>
      <c r="Q292" s="854">
        <v>1305</v>
      </c>
    </row>
    <row r="293" spans="1:17" ht="14.45" customHeight="1" x14ac:dyDescent="0.2">
      <c r="A293" s="832" t="s">
        <v>585</v>
      </c>
      <c r="B293" s="833" t="s">
        <v>5268</v>
      </c>
      <c r="C293" s="833" t="s">
        <v>5097</v>
      </c>
      <c r="D293" s="833" t="s">
        <v>5454</v>
      </c>
      <c r="E293" s="833" t="s">
        <v>5455</v>
      </c>
      <c r="F293" s="853">
        <v>246</v>
      </c>
      <c r="G293" s="853">
        <v>265188</v>
      </c>
      <c r="H293" s="853">
        <v>1.0649350649350648</v>
      </c>
      <c r="I293" s="853">
        <v>1078</v>
      </c>
      <c r="J293" s="853">
        <v>231</v>
      </c>
      <c r="K293" s="853">
        <v>249018</v>
      </c>
      <c r="L293" s="853">
        <v>1</v>
      </c>
      <c r="M293" s="853">
        <v>1078</v>
      </c>
      <c r="N293" s="853">
        <v>245</v>
      </c>
      <c r="O293" s="853">
        <v>264085.79999999993</v>
      </c>
      <c r="P293" s="838">
        <v>1.0605088788762256</v>
      </c>
      <c r="Q293" s="854">
        <v>1077.9012244897956</v>
      </c>
    </row>
    <row r="294" spans="1:17" ht="14.45" customHeight="1" x14ac:dyDescent="0.2">
      <c r="A294" s="832" t="s">
        <v>585</v>
      </c>
      <c r="B294" s="833" t="s">
        <v>5268</v>
      </c>
      <c r="C294" s="833" t="s">
        <v>5097</v>
      </c>
      <c r="D294" s="833" t="s">
        <v>5456</v>
      </c>
      <c r="E294" s="833" t="s">
        <v>5457</v>
      </c>
      <c r="F294" s="853">
        <v>3</v>
      </c>
      <c r="G294" s="853">
        <v>24309</v>
      </c>
      <c r="H294" s="853">
        <v>3.2486285305732441</v>
      </c>
      <c r="I294" s="853">
        <v>8103</v>
      </c>
      <c r="J294" s="853">
        <v>1</v>
      </c>
      <c r="K294" s="853">
        <v>7482.85</v>
      </c>
      <c r="L294" s="853">
        <v>1</v>
      </c>
      <c r="M294" s="853">
        <v>7482.85</v>
      </c>
      <c r="N294" s="853"/>
      <c r="O294" s="853"/>
      <c r="P294" s="838"/>
      <c r="Q294" s="854"/>
    </row>
    <row r="295" spans="1:17" ht="14.45" customHeight="1" x14ac:dyDescent="0.2">
      <c r="A295" s="832" t="s">
        <v>585</v>
      </c>
      <c r="B295" s="833" t="s">
        <v>5268</v>
      </c>
      <c r="C295" s="833" t="s">
        <v>5097</v>
      </c>
      <c r="D295" s="833" t="s">
        <v>5458</v>
      </c>
      <c r="E295" s="833" t="s">
        <v>5459</v>
      </c>
      <c r="F295" s="853">
        <v>9</v>
      </c>
      <c r="G295" s="853">
        <v>51048</v>
      </c>
      <c r="H295" s="853">
        <v>0.9</v>
      </c>
      <c r="I295" s="853">
        <v>5672</v>
      </c>
      <c r="J295" s="853">
        <v>10</v>
      </c>
      <c r="K295" s="853">
        <v>56720</v>
      </c>
      <c r="L295" s="853">
        <v>1</v>
      </c>
      <c r="M295" s="853">
        <v>5672</v>
      </c>
      <c r="N295" s="853">
        <v>10</v>
      </c>
      <c r="O295" s="853">
        <v>51701.880000000005</v>
      </c>
      <c r="P295" s="838">
        <v>0.91152820874471097</v>
      </c>
      <c r="Q295" s="854">
        <v>5170.1880000000001</v>
      </c>
    </row>
    <row r="296" spans="1:17" ht="14.45" customHeight="1" x14ac:dyDescent="0.2">
      <c r="A296" s="832" t="s">
        <v>585</v>
      </c>
      <c r="B296" s="833" t="s">
        <v>5268</v>
      </c>
      <c r="C296" s="833" t="s">
        <v>5097</v>
      </c>
      <c r="D296" s="833" t="s">
        <v>5460</v>
      </c>
      <c r="E296" s="833" t="s">
        <v>5461</v>
      </c>
      <c r="F296" s="853">
        <v>439</v>
      </c>
      <c r="G296" s="853">
        <v>93068</v>
      </c>
      <c r="H296" s="853">
        <v>0.99772727272727268</v>
      </c>
      <c r="I296" s="853">
        <v>212</v>
      </c>
      <c r="J296" s="853">
        <v>440</v>
      </c>
      <c r="K296" s="853">
        <v>93280</v>
      </c>
      <c r="L296" s="853">
        <v>1</v>
      </c>
      <c r="M296" s="853">
        <v>212</v>
      </c>
      <c r="N296" s="853">
        <v>478</v>
      </c>
      <c r="O296" s="853">
        <v>101336</v>
      </c>
      <c r="P296" s="838">
        <v>1.0863636363636364</v>
      </c>
      <c r="Q296" s="854">
        <v>212</v>
      </c>
    </row>
    <row r="297" spans="1:17" ht="14.45" customHeight="1" x14ac:dyDescent="0.2">
      <c r="A297" s="832" t="s">
        <v>585</v>
      </c>
      <c r="B297" s="833" t="s">
        <v>5268</v>
      </c>
      <c r="C297" s="833" t="s">
        <v>5097</v>
      </c>
      <c r="D297" s="833" t="s">
        <v>5462</v>
      </c>
      <c r="E297" s="833" t="s">
        <v>5463</v>
      </c>
      <c r="F297" s="853">
        <v>19</v>
      </c>
      <c r="G297" s="853">
        <v>26220</v>
      </c>
      <c r="H297" s="853">
        <v>1</v>
      </c>
      <c r="I297" s="853">
        <v>1380</v>
      </c>
      <c r="J297" s="853">
        <v>19</v>
      </c>
      <c r="K297" s="853">
        <v>26220</v>
      </c>
      <c r="L297" s="853">
        <v>1</v>
      </c>
      <c r="M297" s="853">
        <v>1380</v>
      </c>
      <c r="N297" s="853">
        <v>6</v>
      </c>
      <c r="O297" s="853">
        <v>8280</v>
      </c>
      <c r="P297" s="838">
        <v>0.31578947368421051</v>
      </c>
      <c r="Q297" s="854">
        <v>1380</v>
      </c>
    </row>
    <row r="298" spans="1:17" ht="14.45" customHeight="1" x14ac:dyDescent="0.2">
      <c r="A298" s="832" t="s">
        <v>585</v>
      </c>
      <c r="B298" s="833" t="s">
        <v>5268</v>
      </c>
      <c r="C298" s="833" t="s">
        <v>5097</v>
      </c>
      <c r="D298" s="833" t="s">
        <v>5464</v>
      </c>
      <c r="E298" s="833" t="s">
        <v>5465</v>
      </c>
      <c r="F298" s="853">
        <v>9</v>
      </c>
      <c r="G298" s="853">
        <v>11808</v>
      </c>
      <c r="H298" s="853">
        <v>0.81818181818181823</v>
      </c>
      <c r="I298" s="853">
        <v>1312</v>
      </c>
      <c r="J298" s="853">
        <v>11</v>
      </c>
      <c r="K298" s="853">
        <v>14432</v>
      </c>
      <c r="L298" s="853">
        <v>1</v>
      </c>
      <c r="M298" s="853">
        <v>1312</v>
      </c>
      <c r="N298" s="853">
        <v>5</v>
      </c>
      <c r="O298" s="853">
        <v>6443</v>
      </c>
      <c r="P298" s="838">
        <v>0.44643847006651882</v>
      </c>
      <c r="Q298" s="854">
        <v>1288.5999999999999</v>
      </c>
    </row>
    <row r="299" spans="1:17" ht="14.45" customHeight="1" x14ac:dyDescent="0.2">
      <c r="A299" s="832" t="s">
        <v>585</v>
      </c>
      <c r="B299" s="833" t="s">
        <v>5268</v>
      </c>
      <c r="C299" s="833" t="s">
        <v>5097</v>
      </c>
      <c r="D299" s="833" t="s">
        <v>5466</v>
      </c>
      <c r="E299" s="833" t="s">
        <v>5467</v>
      </c>
      <c r="F299" s="853">
        <v>17</v>
      </c>
      <c r="G299" s="853">
        <v>26520</v>
      </c>
      <c r="H299" s="853">
        <v>1.3076923076923077</v>
      </c>
      <c r="I299" s="853">
        <v>1560</v>
      </c>
      <c r="J299" s="853">
        <v>13</v>
      </c>
      <c r="K299" s="853">
        <v>20280</v>
      </c>
      <c r="L299" s="853">
        <v>1</v>
      </c>
      <c r="M299" s="853">
        <v>1560</v>
      </c>
      <c r="N299" s="853">
        <v>2</v>
      </c>
      <c r="O299" s="853">
        <v>3120</v>
      </c>
      <c r="P299" s="838">
        <v>0.15384615384615385</v>
      </c>
      <c r="Q299" s="854">
        <v>1560</v>
      </c>
    </row>
    <row r="300" spans="1:17" ht="14.45" customHeight="1" x14ac:dyDescent="0.2">
      <c r="A300" s="832" t="s">
        <v>585</v>
      </c>
      <c r="B300" s="833" t="s">
        <v>5268</v>
      </c>
      <c r="C300" s="833" t="s">
        <v>5097</v>
      </c>
      <c r="D300" s="833" t="s">
        <v>5468</v>
      </c>
      <c r="E300" s="833" t="s">
        <v>5469</v>
      </c>
      <c r="F300" s="853">
        <v>19</v>
      </c>
      <c r="G300" s="853">
        <v>110367.57999999999</v>
      </c>
      <c r="H300" s="853">
        <v>1.4615384615384612</v>
      </c>
      <c r="I300" s="853">
        <v>5808.82</v>
      </c>
      <c r="J300" s="853">
        <v>13</v>
      </c>
      <c r="K300" s="853">
        <v>75514.66</v>
      </c>
      <c r="L300" s="853">
        <v>1</v>
      </c>
      <c r="M300" s="853">
        <v>5808.8200000000006</v>
      </c>
      <c r="N300" s="853">
        <v>19</v>
      </c>
      <c r="O300" s="853">
        <v>110367.58000000002</v>
      </c>
      <c r="P300" s="838">
        <v>1.4615384615384617</v>
      </c>
      <c r="Q300" s="854">
        <v>5808.8200000000006</v>
      </c>
    </row>
    <row r="301" spans="1:17" ht="14.45" customHeight="1" x14ac:dyDescent="0.2">
      <c r="A301" s="832" t="s">
        <v>585</v>
      </c>
      <c r="B301" s="833" t="s">
        <v>5268</v>
      </c>
      <c r="C301" s="833" t="s">
        <v>5097</v>
      </c>
      <c r="D301" s="833" t="s">
        <v>5470</v>
      </c>
      <c r="E301" s="833" t="s">
        <v>5471</v>
      </c>
      <c r="F301" s="853">
        <v>19</v>
      </c>
      <c r="G301" s="853">
        <v>156267.02000000002</v>
      </c>
      <c r="H301" s="853">
        <v>1.2666666666666668</v>
      </c>
      <c r="I301" s="853">
        <v>8224.5800000000017</v>
      </c>
      <c r="J301" s="853">
        <v>15</v>
      </c>
      <c r="K301" s="853">
        <v>123368.7</v>
      </c>
      <c r="L301" s="853">
        <v>1</v>
      </c>
      <c r="M301" s="853">
        <v>8224.58</v>
      </c>
      <c r="N301" s="853">
        <v>21</v>
      </c>
      <c r="O301" s="853">
        <v>172716.18</v>
      </c>
      <c r="P301" s="838">
        <v>1.4</v>
      </c>
      <c r="Q301" s="854">
        <v>8224.58</v>
      </c>
    </row>
    <row r="302" spans="1:17" ht="14.45" customHeight="1" x14ac:dyDescent="0.2">
      <c r="A302" s="832" t="s">
        <v>585</v>
      </c>
      <c r="B302" s="833" t="s">
        <v>5268</v>
      </c>
      <c r="C302" s="833" t="s">
        <v>5097</v>
      </c>
      <c r="D302" s="833" t="s">
        <v>5472</v>
      </c>
      <c r="E302" s="833" t="s">
        <v>5473</v>
      </c>
      <c r="F302" s="853">
        <v>5</v>
      </c>
      <c r="G302" s="853">
        <v>45796.899999999994</v>
      </c>
      <c r="H302" s="853">
        <v>1</v>
      </c>
      <c r="I302" s="853">
        <v>9159.3799999999992</v>
      </c>
      <c r="J302" s="853">
        <v>5</v>
      </c>
      <c r="K302" s="853">
        <v>45796.899999999994</v>
      </c>
      <c r="L302" s="853">
        <v>1</v>
      </c>
      <c r="M302" s="853">
        <v>9159.3799999999992</v>
      </c>
      <c r="N302" s="853">
        <v>6</v>
      </c>
      <c r="O302" s="853">
        <v>53627.639999999992</v>
      </c>
      <c r="P302" s="838">
        <v>1.1709884293478379</v>
      </c>
      <c r="Q302" s="854">
        <v>8937.9399999999987</v>
      </c>
    </row>
    <row r="303" spans="1:17" ht="14.45" customHeight="1" x14ac:dyDescent="0.2">
      <c r="A303" s="832" t="s">
        <v>585</v>
      </c>
      <c r="B303" s="833" t="s">
        <v>5268</v>
      </c>
      <c r="C303" s="833" t="s">
        <v>5097</v>
      </c>
      <c r="D303" s="833" t="s">
        <v>5474</v>
      </c>
      <c r="E303" s="833" t="s">
        <v>5473</v>
      </c>
      <c r="F303" s="853"/>
      <c r="G303" s="853"/>
      <c r="H303" s="853"/>
      <c r="I303" s="853"/>
      <c r="J303" s="853"/>
      <c r="K303" s="853"/>
      <c r="L303" s="853"/>
      <c r="M303" s="853"/>
      <c r="N303" s="853">
        <v>2</v>
      </c>
      <c r="O303" s="853">
        <v>27532.04</v>
      </c>
      <c r="P303" s="838"/>
      <c r="Q303" s="854">
        <v>13766.02</v>
      </c>
    </row>
    <row r="304" spans="1:17" ht="14.45" customHeight="1" x14ac:dyDescent="0.2">
      <c r="A304" s="832" t="s">
        <v>585</v>
      </c>
      <c r="B304" s="833" t="s">
        <v>5268</v>
      </c>
      <c r="C304" s="833" t="s">
        <v>5097</v>
      </c>
      <c r="D304" s="833" t="s">
        <v>5475</v>
      </c>
      <c r="E304" s="833" t="s">
        <v>5476</v>
      </c>
      <c r="F304" s="853">
        <v>245</v>
      </c>
      <c r="G304" s="853">
        <v>304691.80000000005</v>
      </c>
      <c r="H304" s="853">
        <v>1.0425531914893618</v>
      </c>
      <c r="I304" s="853">
        <v>1243.6400000000001</v>
      </c>
      <c r="J304" s="853">
        <v>235</v>
      </c>
      <c r="K304" s="853">
        <v>292255.40000000002</v>
      </c>
      <c r="L304" s="853">
        <v>1</v>
      </c>
      <c r="M304" s="853">
        <v>1243.6400000000001</v>
      </c>
      <c r="N304" s="853">
        <v>224</v>
      </c>
      <c r="O304" s="853">
        <v>277240</v>
      </c>
      <c r="P304" s="838">
        <v>0.94862233512195149</v>
      </c>
      <c r="Q304" s="854">
        <v>1237.6785714285713</v>
      </c>
    </row>
    <row r="305" spans="1:17" ht="14.45" customHeight="1" x14ac:dyDescent="0.2">
      <c r="A305" s="832" t="s">
        <v>585</v>
      </c>
      <c r="B305" s="833" t="s">
        <v>5268</v>
      </c>
      <c r="C305" s="833" t="s">
        <v>5097</v>
      </c>
      <c r="D305" s="833" t="s">
        <v>5477</v>
      </c>
      <c r="E305" s="833" t="s">
        <v>5478</v>
      </c>
      <c r="F305" s="853">
        <v>14</v>
      </c>
      <c r="G305" s="853">
        <v>225921.08000000002</v>
      </c>
      <c r="H305" s="853">
        <v>1.4</v>
      </c>
      <c r="I305" s="853">
        <v>16137.220000000001</v>
      </c>
      <c r="J305" s="853">
        <v>10</v>
      </c>
      <c r="K305" s="853">
        <v>161372.20000000001</v>
      </c>
      <c r="L305" s="853">
        <v>1</v>
      </c>
      <c r="M305" s="853">
        <v>16137.220000000001</v>
      </c>
      <c r="N305" s="853">
        <v>4</v>
      </c>
      <c r="O305" s="853">
        <v>64548.88</v>
      </c>
      <c r="P305" s="838">
        <v>0.39999999999999997</v>
      </c>
      <c r="Q305" s="854">
        <v>16137.22</v>
      </c>
    </row>
    <row r="306" spans="1:17" ht="14.45" customHeight="1" x14ac:dyDescent="0.2">
      <c r="A306" s="832" t="s">
        <v>585</v>
      </c>
      <c r="B306" s="833" t="s">
        <v>5268</v>
      </c>
      <c r="C306" s="833" t="s">
        <v>5097</v>
      </c>
      <c r="D306" s="833" t="s">
        <v>5479</v>
      </c>
      <c r="E306" s="833" t="s">
        <v>5480</v>
      </c>
      <c r="F306" s="853">
        <v>78</v>
      </c>
      <c r="G306" s="853">
        <v>129324</v>
      </c>
      <c r="H306" s="853">
        <v>1.6830393094390441</v>
      </c>
      <c r="I306" s="853">
        <v>1658</v>
      </c>
      <c r="J306" s="853">
        <v>58</v>
      </c>
      <c r="K306" s="853">
        <v>76839.56</v>
      </c>
      <c r="L306" s="853">
        <v>1</v>
      </c>
      <c r="M306" s="853">
        <v>1324.82</v>
      </c>
      <c r="N306" s="853">
        <v>67</v>
      </c>
      <c r="O306" s="853">
        <v>87109.37999999999</v>
      </c>
      <c r="P306" s="838">
        <v>1.133652769484885</v>
      </c>
      <c r="Q306" s="854">
        <v>1300.1399999999999</v>
      </c>
    </row>
    <row r="307" spans="1:17" ht="14.45" customHeight="1" x14ac:dyDescent="0.2">
      <c r="A307" s="832" t="s">
        <v>585</v>
      </c>
      <c r="B307" s="833" t="s">
        <v>5268</v>
      </c>
      <c r="C307" s="833" t="s">
        <v>5097</v>
      </c>
      <c r="D307" s="833" t="s">
        <v>5481</v>
      </c>
      <c r="E307" s="833" t="s">
        <v>5482</v>
      </c>
      <c r="F307" s="853">
        <v>3</v>
      </c>
      <c r="G307" s="853">
        <v>25348.409999999996</v>
      </c>
      <c r="H307" s="853"/>
      <c r="I307" s="853">
        <v>8449.4699999999993</v>
      </c>
      <c r="J307" s="853"/>
      <c r="K307" s="853"/>
      <c r="L307" s="853"/>
      <c r="M307" s="853"/>
      <c r="N307" s="853">
        <v>4</v>
      </c>
      <c r="O307" s="853">
        <v>33797.879999999997</v>
      </c>
      <c r="P307" s="838"/>
      <c r="Q307" s="854">
        <v>8449.4699999999993</v>
      </c>
    </row>
    <row r="308" spans="1:17" ht="14.45" customHeight="1" x14ac:dyDescent="0.2">
      <c r="A308" s="832" t="s">
        <v>585</v>
      </c>
      <c r="B308" s="833" t="s">
        <v>5268</v>
      </c>
      <c r="C308" s="833" t="s">
        <v>5097</v>
      </c>
      <c r="D308" s="833" t="s">
        <v>5483</v>
      </c>
      <c r="E308" s="833" t="s">
        <v>5473</v>
      </c>
      <c r="F308" s="853"/>
      <c r="G308" s="853"/>
      <c r="H308" s="853"/>
      <c r="I308" s="853"/>
      <c r="J308" s="853"/>
      <c r="K308" s="853"/>
      <c r="L308" s="853"/>
      <c r="M308" s="853"/>
      <c r="N308" s="853">
        <v>2</v>
      </c>
      <c r="O308" s="853">
        <v>16051.2</v>
      </c>
      <c r="P308" s="838"/>
      <c r="Q308" s="854">
        <v>8025.6</v>
      </c>
    </row>
    <row r="309" spans="1:17" ht="14.45" customHeight="1" x14ac:dyDescent="0.2">
      <c r="A309" s="832" t="s">
        <v>585</v>
      </c>
      <c r="B309" s="833" t="s">
        <v>5268</v>
      </c>
      <c r="C309" s="833" t="s">
        <v>5097</v>
      </c>
      <c r="D309" s="833" t="s">
        <v>5484</v>
      </c>
      <c r="E309" s="833" t="s">
        <v>5485</v>
      </c>
      <c r="F309" s="853">
        <v>67</v>
      </c>
      <c r="G309" s="853">
        <v>75199.460000000006</v>
      </c>
      <c r="H309" s="853">
        <v>1.4888888888888892</v>
      </c>
      <c r="I309" s="853">
        <v>1122.3800000000001</v>
      </c>
      <c r="J309" s="853">
        <v>45</v>
      </c>
      <c r="K309" s="853">
        <v>50507.1</v>
      </c>
      <c r="L309" s="853">
        <v>1</v>
      </c>
      <c r="M309" s="853">
        <v>1122.3799999999999</v>
      </c>
      <c r="N309" s="853">
        <v>132</v>
      </c>
      <c r="O309" s="853">
        <v>145378.4</v>
      </c>
      <c r="P309" s="838">
        <v>2.8783755155215802</v>
      </c>
      <c r="Q309" s="854">
        <v>1101.3515151515151</v>
      </c>
    </row>
    <row r="310" spans="1:17" ht="14.45" customHeight="1" x14ac:dyDescent="0.2">
      <c r="A310" s="832" t="s">
        <v>585</v>
      </c>
      <c r="B310" s="833" t="s">
        <v>5268</v>
      </c>
      <c r="C310" s="833" t="s">
        <v>5097</v>
      </c>
      <c r="D310" s="833" t="s">
        <v>5486</v>
      </c>
      <c r="E310" s="833" t="s">
        <v>5487</v>
      </c>
      <c r="F310" s="853">
        <v>269</v>
      </c>
      <c r="G310" s="853">
        <v>480864.4</v>
      </c>
      <c r="H310" s="853">
        <v>1.5800892828038857</v>
      </c>
      <c r="I310" s="853">
        <v>1787.6000000000001</v>
      </c>
      <c r="J310" s="853">
        <v>179</v>
      </c>
      <c r="K310" s="853">
        <v>304327.36000000004</v>
      </c>
      <c r="L310" s="853">
        <v>1</v>
      </c>
      <c r="M310" s="853">
        <v>1700.1528491620113</v>
      </c>
      <c r="N310" s="853">
        <v>163</v>
      </c>
      <c r="O310" s="853">
        <v>269141.59999999998</v>
      </c>
      <c r="P310" s="838">
        <v>0.88438187089060916</v>
      </c>
      <c r="Q310" s="854">
        <v>1651.1754601226992</v>
      </c>
    </row>
    <row r="311" spans="1:17" ht="14.45" customHeight="1" x14ac:dyDescent="0.2">
      <c r="A311" s="832" t="s">
        <v>585</v>
      </c>
      <c r="B311" s="833" t="s">
        <v>5268</v>
      </c>
      <c r="C311" s="833" t="s">
        <v>5097</v>
      </c>
      <c r="D311" s="833" t="s">
        <v>5488</v>
      </c>
      <c r="E311" s="833" t="s">
        <v>5489</v>
      </c>
      <c r="F311" s="853">
        <v>75</v>
      </c>
      <c r="G311" s="853">
        <v>4821720</v>
      </c>
      <c r="H311" s="853">
        <v>1.2308977671616821</v>
      </c>
      <c r="I311" s="853">
        <v>64289.599999999999</v>
      </c>
      <c r="J311" s="853">
        <v>62</v>
      </c>
      <c r="K311" s="853">
        <v>3917238.4</v>
      </c>
      <c r="L311" s="853">
        <v>1</v>
      </c>
      <c r="M311" s="853">
        <v>63181.264516129027</v>
      </c>
      <c r="N311" s="853">
        <v>71</v>
      </c>
      <c r="O311" s="853">
        <v>3985458.8999999994</v>
      </c>
      <c r="P311" s="838">
        <v>1.0174154577878129</v>
      </c>
      <c r="Q311" s="854">
        <v>56133.223943661964</v>
      </c>
    </row>
    <row r="312" spans="1:17" ht="14.45" customHeight="1" x14ac:dyDescent="0.2">
      <c r="A312" s="832" t="s">
        <v>585</v>
      </c>
      <c r="B312" s="833" t="s">
        <v>5268</v>
      </c>
      <c r="C312" s="833" t="s">
        <v>5097</v>
      </c>
      <c r="D312" s="833" t="s">
        <v>5490</v>
      </c>
      <c r="E312" s="833" t="s">
        <v>5491</v>
      </c>
      <c r="F312" s="853">
        <v>13</v>
      </c>
      <c r="G312" s="853">
        <v>917631</v>
      </c>
      <c r="H312" s="853">
        <v>1.9640555726760129</v>
      </c>
      <c r="I312" s="853">
        <v>70587</v>
      </c>
      <c r="J312" s="853">
        <v>7</v>
      </c>
      <c r="K312" s="853">
        <v>467212.33999999997</v>
      </c>
      <c r="L312" s="853">
        <v>1</v>
      </c>
      <c r="M312" s="853">
        <v>66744.62</v>
      </c>
      <c r="N312" s="853">
        <v>11</v>
      </c>
      <c r="O312" s="853">
        <v>710626.96</v>
      </c>
      <c r="P312" s="838">
        <v>1.5209935593738813</v>
      </c>
      <c r="Q312" s="854">
        <v>64602.450909090905</v>
      </c>
    </row>
    <row r="313" spans="1:17" ht="14.45" customHeight="1" x14ac:dyDescent="0.2">
      <c r="A313" s="832" t="s">
        <v>585</v>
      </c>
      <c r="B313" s="833" t="s">
        <v>5268</v>
      </c>
      <c r="C313" s="833" t="s">
        <v>5097</v>
      </c>
      <c r="D313" s="833" t="s">
        <v>5492</v>
      </c>
      <c r="E313" s="833" t="s">
        <v>5493</v>
      </c>
      <c r="F313" s="853">
        <v>4</v>
      </c>
      <c r="G313" s="853">
        <v>321896.59999999998</v>
      </c>
      <c r="H313" s="853">
        <v>0.44444444444444442</v>
      </c>
      <c r="I313" s="853">
        <v>80474.149999999994</v>
      </c>
      <c r="J313" s="853">
        <v>9</v>
      </c>
      <c r="K313" s="853">
        <v>724267.35</v>
      </c>
      <c r="L313" s="853">
        <v>1</v>
      </c>
      <c r="M313" s="853">
        <v>80474.149999999994</v>
      </c>
      <c r="N313" s="853">
        <v>13</v>
      </c>
      <c r="O313" s="853">
        <v>806483.3</v>
      </c>
      <c r="P313" s="838">
        <v>1.1135160241587585</v>
      </c>
      <c r="Q313" s="854">
        <v>62037.176923076928</v>
      </c>
    </row>
    <row r="314" spans="1:17" ht="14.45" customHeight="1" x14ac:dyDescent="0.2">
      <c r="A314" s="832" t="s">
        <v>585</v>
      </c>
      <c r="B314" s="833" t="s">
        <v>5268</v>
      </c>
      <c r="C314" s="833" t="s">
        <v>5097</v>
      </c>
      <c r="D314" s="833" t="s">
        <v>5494</v>
      </c>
      <c r="E314" s="833" t="s">
        <v>5495</v>
      </c>
      <c r="F314" s="853">
        <v>1</v>
      </c>
      <c r="G314" s="853">
        <v>12270</v>
      </c>
      <c r="H314" s="853">
        <v>1</v>
      </c>
      <c r="I314" s="853">
        <v>12270</v>
      </c>
      <c r="J314" s="853">
        <v>1</v>
      </c>
      <c r="K314" s="853">
        <v>12270</v>
      </c>
      <c r="L314" s="853">
        <v>1</v>
      </c>
      <c r="M314" s="853">
        <v>12270</v>
      </c>
      <c r="N314" s="853"/>
      <c r="O314" s="853"/>
      <c r="P314" s="838"/>
      <c r="Q314" s="854"/>
    </row>
    <row r="315" spans="1:17" ht="14.45" customHeight="1" x14ac:dyDescent="0.2">
      <c r="A315" s="832" t="s">
        <v>585</v>
      </c>
      <c r="B315" s="833" t="s">
        <v>5268</v>
      </c>
      <c r="C315" s="833" t="s">
        <v>5097</v>
      </c>
      <c r="D315" s="833" t="s">
        <v>5496</v>
      </c>
      <c r="E315" s="833" t="s">
        <v>5497</v>
      </c>
      <c r="F315" s="853">
        <v>5</v>
      </c>
      <c r="G315" s="853">
        <v>287535</v>
      </c>
      <c r="H315" s="853">
        <v>1.25</v>
      </c>
      <c r="I315" s="853">
        <v>57507</v>
      </c>
      <c r="J315" s="853">
        <v>4</v>
      </c>
      <c r="K315" s="853">
        <v>230028</v>
      </c>
      <c r="L315" s="853">
        <v>1</v>
      </c>
      <c r="M315" s="853">
        <v>57507</v>
      </c>
      <c r="N315" s="853">
        <v>1</v>
      </c>
      <c r="O315" s="853">
        <v>57507</v>
      </c>
      <c r="P315" s="838">
        <v>0.25</v>
      </c>
      <c r="Q315" s="854">
        <v>57507</v>
      </c>
    </row>
    <row r="316" spans="1:17" ht="14.45" customHeight="1" x14ac:dyDescent="0.2">
      <c r="A316" s="832" t="s">
        <v>585</v>
      </c>
      <c r="B316" s="833" t="s">
        <v>5268</v>
      </c>
      <c r="C316" s="833" t="s">
        <v>5097</v>
      </c>
      <c r="D316" s="833" t="s">
        <v>5498</v>
      </c>
      <c r="E316" s="833" t="s">
        <v>5499</v>
      </c>
      <c r="F316" s="853">
        <v>11</v>
      </c>
      <c r="G316" s="853">
        <v>474673.21</v>
      </c>
      <c r="H316" s="853">
        <v>1.2222222222222223</v>
      </c>
      <c r="I316" s="853">
        <v>43152.11</v>
      </c>
      <c r="J316" s="853">
        <v>9</v>
      </c>
      <c r="K316" s="853">
        <v>388368.99</v>
      </c>
      <c r="L316" s="853">
        <v>1</v>
      </c>
      <c r="M316" s="853">
        <v>43152.11</v>
      </c>
      <c r="N316" s="853">
        <v>13</v>
      </c>
      <c r="O316" s="853">
        <v>554069.01</v>
      </c>
      <c r="P316" s="838">
        <v>1.4266561550138182</v>
      </c>
      <c r="Q316" s="854">
        <v>42620.693076923075</v>
      </c>
    </row>
    <row r="317" spans="1:17" ht="14.45" customHeight="1" x14ac:dyDescent="0.2">
      <c r="A317" s="832" t="s">
        <v>585</v>
      </c>
      <c r="B317" s="833" t="s">
        <v>5268</v>
      </c>
      <c r="C317" s="833" t="s">
        <v>5097</v>
      </c>
      <c r="D317" s="833" t="s">
        <v>5500</v>
      </c>
      <c r="E317" s="833" t="s">
        <v>5501</v>
      </c>
      <c r="F317" s="853">
        <v>4</v>
      </c>
      <c r="G317" s="853">
        <v>54761.440000000002</v>
      </c>
      <c r="H317" s="853">
        <v>1</v>
      </c>
      <c r="I317" s="853">
        <v>13690.36</v>
      </c>
      <c r="J317" s="853">
        <v>4</v>
      </c>
      <c r="K317" s="853">
        <v>54761.440000000002</v>
      </c>
      <c r="L317" s="853">
        <v>1</v>
      </c>
      <c r="M317" s="853">
        <v>13690.36</v>
      </c>
      <c r="N317" s="853">
        <v>8</v>
      </c>
      <c r="O317" s="853">
        <v>109522.88</v>
      </c>
      <c r="P317" s="838">
        <v>2</v>
      </c>
      <c r="Q317" s="854">
        <v>13690.36</v>
      </c>
    </row>
    <row r="318" spans="1:17" ht="14.45" customHeight="1" x14ac:dyDescent="0.2">
      <c r="A318" s="832" t="s">
        <v>585</v>
      </c>
      <c r="B318" s="833" t="s">
        <v>5268</v>
      </c>
      <c r="C318" s="833" t="s">
        <v>5097</v>
      </c>
      <c r="D318" s="833" t="s">
        <v>5502</v>
      </c>
      <c r="E318" s="833" t="s">
        <v>5495</v>
      </c>
      <c r="F318" s="853"/>
      <c r="G318" s="853"/>
      <c r="H318" s="853"/>
      <c r="I318" s="853"/>
      <c r="J318" s="853"/>
      <c r="K318" s="853"/>
      <c r="L318" s="853"/>
      <c r="M318" s="853"/>
      <c r="N318" s="853">
        <v>1</v>
      </c>
      <c r="O318" s="853">
        <v>18950</v>
      </c>
      <c r="P318" s="838"/>
      <c r="Q318" s="854">
        <v>18950</v>
      </c>
    </row>
    <row r="319" spans="1:17" ht="14.45" customHeight="1" x14ac:dyDescent="0.2">
      <c r="A319" s="832" t="s">
        <v>585</v>
      </c>
      <c r="B319" s="833" t="s">
        <v>5268</v>
      </c>
      <c r="C319" s="833" t="s">
        <v>5097</v>
      </c>
      <c r="D319" s="833" t="s">
        <v>5503</v>
      </c>
      <c r="E319" s="833" t="s">
        <v>5504</v>
      </c>
      <c r="F319" s="853">
        <v>1</v>
      </c>
      <c r="G319" s="853">
        <v>2487.27</v>
      </c>
      <c r="H319" s="853">
        <v>0.33333333333333337</v>
      </c>
      <c r="I319" s="853">
        <v>2487.27</v>
      </c>
      <c r="J319" s="853">
        <v>3</v>
      </c>
      <c r="K319" s="853">
        <v>7461.8099999999995</v>
      </c>
      <c r="L319" s="853">
        <v>1</v>
      </c>
      <c r="M319" s="853">
        <v>2487.27</v>
      </c>
      <c r="N319" s="853"/>
      <c r="O319" s="853"/>
      <c r="P319" s="838"/>
      <c r="Q319" s="854"/>
    </row>
    <row r="320" spans="1:17" ht="14.45" customHeight="1" x14ac:dyDescent="0.2">
      <c r="A320" s="832" t="s">
        <v>585</v>
      </c>
      <c r="B320" s="833" t="s">
        <v>5268</v>
      </c>
      <c r="C320" s="833" t="s">
        <v>5097</v>
      </c>
      <c r="D320" s="833" t="s">
        <v>5505</v>
      </c>
      <c r="E320" s="833" t="s">
        <v>5506</v>
      </c>
      <c r="F320" s="853">
        <v>2</v>
      </c>
      <c r="G320" s="853">
        <v>17367.38</v>
      </c>
      <c r="H320" s="853">
        <v>2</v>
      </c>
      <c r="I320" s="853">
        <v>8683.69</v>
      </c>
      <c r="J320" s="853">
        <v>1</v>
      </c>
      <c r="K320" s="853">
        <v>8683.69</v>
      </c>
      <c r="L320" s="853">
        <v>1</v>
      </c>
      <c r="M320" s="853">
        <v>8683.69</v>
      </c>
      <c r="N320" s="853"/>
      <c r="O320" s="853"/>
      <c r="P320" s="838"/>
      <c r="Q320" s="854"/>
    </row>
    <row r="321" spans="1:17" ht="14.45" customHeight="1" x14ac:dyDescent="0.2">
      <c r="A321" s="832" t="s">
        <v>585</v>
      </c>
      <c r="B321" s="833" t="s">
        <v>5268</v>
      </c>
      <c r="C321" s="833" t="s">
        <v>5097</v>
      </c>
      <c r="D321" s="833" t="s">
        <v>5507</v>
      </c>
      <c r="E321" s="833" t="s">
        <v>5508</v>
      </c>
      <c r="F321" s="853">
        <v>1</v>
      </c>
      <c r="G321" s="853">
        <v>1053.71</v>
      </c>
      <c r="H321" s="853">
        <v>1</v>
      </c>
      <c r="I321" s="853">
        <v>1053.71</v>
      </c>
      <c r="J321" s="853">
        <v>1</v>
      </c>
      <c r="K321" s="853">
        <v>1053.71</v>
      </c>
      <c r="L321" s="853">
        <v>1</v>
      </c>
      <c r="M321" s="853">
        <v>1053.71</v>
      </c>
      <c r="N321" s="853">
        <v>1</v>
      </c>
      <c r="O321" s="853">
        <v>1053.71</v>
      </c>
      <c r="P321" s="838">
        <v>1</v>
      </c>
      <c r="Q321" s="854">
        <v>1053.71</v>
      </c>
    </row>
    <row r="322" spans="1:17" ht="14.45" customHeight="1" x14ac:dyDescent="0.2">
      <c r="A322" s="832" t="s">
        <v>585</v>
      </c>
      <c r="B322" s="833" t="s">
        <v>5268</v>
      </c>
      <c r="C322" s="833" t="s">
        <v>5097</v>
      </c>
      <c r="D322" s="833" t="s">
        <v>5509</v>
      </c>
      <c r="E322" s="833" t="s">
        <v>5510</v>
      </c>
      <c r="F322" s="853"/>
      <c r="G322" s="853"/>
      <c r="H322" s="853"/>
      <c r="I322" s="853"/>
      <c r="J322" s="853"/>
      <c r="K322" s="853"/>
      <c r="L322" s="853"/>
      <c r="M322" s="853"/>
      <c r="N322" s="853">
        <v>1</v>
      </c>
      <c r="O322" s="853">
        <v>784.08</v>
      </c>
      <c r="P322" s="838"/>
      <c r="Q322" s="854">
        <v>784.08</v>
      </c>
    </row>
    <row r="323" spans="1:17" ht="14.45" customHeight="1" x14ac:dyDescent="0.2">
      <c r="A323" s="832" t="s">
        <v>585</v>
      </c>
      <c r="B323" s="833" t="s">
        <v>5268</v>
      </c>
      <c r="C323" s="833" t="s">
        <v>5097</v>
      </c>
      <c r="D323" s="833" t="s">
        <v>5511</v>
      </c>
      <c r="E323" s="833" t="s">
        <v>5512</v>
      </c>
      <c r="F323" s="853">
        <v>1</v>
      </c>
      <c r="G323" s="853">
        <v>1359.71</v>
      </c>
      <c r="H323" s="853"/>
      <c r="I323" s="853">
        <v>1359.71</v>
      </c>
      <c r="J323" s="853"/>
      <c r="K323" s="853"/>
      <c r="L323" s="853"/>
      <c r="M323" s="853"/>
      <c r="N323" s="853"/>
      <c r="O323" s="853"/>
      <c r="P323" s="838"/>
      <c r="Q323" s="854"/>
    </row>
    <row r="324" spans="1:17" ht="14.45" customHeight="1" x14ac:dyDescent="0.2">
      <c r="A324" s="832" t="s">
        <v>585</v>
      </c>
      <c r="B324" s="833" t="s">
        <v>5268</v>
      </c>
      <c r="C324" s="833" t="s">
        <v>5097</v>
      </c>
      <c r="D324" s="833" t="s">
        <v>5513</v>
      </c>
      <c r="E324" s="833" t="s">
        <v>5514</v>
      </c>
      <c r="F324" s="853">
        <v>1</v>
      </c>
      <c r="G324" s="853">
        <v>1331</v>
      </c>
      <c r="H324" s="853"/>
      <c r="I324" s="853">
        <v>1331</v>
      </c>
      <c r="J324" s="853"/>
      <c r="K324" s="853"/>
      <c r="L324" s="853"/>
      <c r="M324" s="853"/>
      <c r="N324" s="853"/>
      <c r="O324" s="853"/>
      <c r="P324" s="838"/>
      <c r="Q324" s="854"/>
    </row>
    <row r="325" spans="1:17" ht="14.45" customHeight="1" x14ac:dyDescent="0.2">
      <c r="A325" s="832" t="s">
        <v>585</v>
      </c>
      <c r="B325" s="833" t="s">
        <v>5268</v>
      </c>
      <c r="C325" s="833" t="s">
        <v>5097</v>
      </c>
      <c r="D325" s="833" t="s">
        <v>5515</v>
      </c>
      <c r="E325" s="833" t="s">
        <v>5516</v>
      </c>
      <c r="F325" s="853">
        <v>4</v>
      </c>
      <c r="G325" s="853">
        <v>28361.119999999999</v>
      </c>
      <c r="H325" s="853">
        <v>1</v>
      </c>
      <c r="I325" s="853">
        <v>7090.28</v>
      </c>
      <c r="J325" s="853">
        <v>4</v>
      </c>
      <c r="K325" s="853">
        <v>28361.119999999999</v>
      </c>
      <c r="L325" s="853">
        <v>1</v>
      </c>
      <c r="M325" s="853">
        <v>7090.28</v>
      </c>
      <c r="N325" s="853">
        <v>2</v>
      </c>
      <c r="O325" s="853">
        <v>14180.56</v>
      </c>
      <c r="P325" s="838">
        <v>0.5</v>
      </c>
      <c r="Q325" s="854">
        <v>7090.28</v>
      </c>
    </row>
    <row r="326" spans="1:17" ht="14.45" customHeight="1" x14ac:dyDescent="0.2">
      <c r="A326" s="832" t="s">
        <v>585</v>
      </c>
      <c r="B326" s="833" t="s">
        <v>5268</v>
      </c>
      <c r="C326" s="833" t="s">
        <v>5097</v>
      </c>
      <c r="D326" s="833" t="s">
        <v>5517</v>
      </c>
      <c r="E326" s="833" t="s">
        <v>5518</v>
      </c>
      <c r="F326" s="853">
        <v>7</v>
      </c>
      <c r="G326" s="853">
        <v>124775</v>
      </c>
      <c r="H326" s="853"/>
      <c r="I326" s="853">
        <v>17825</v>
      </c>
      <c r="J326" s="853"/>
      <c r="K326" s="853"/>
      <c r="L326" s="853"/>
      <c r="M326" s="853"/>
      <c r="N326" s="853"/>
      <c r="O326" s="853"/>
      <c r="P326" s="838"/>
      <c r="Q326" s="854"/>
    </row>
    <row r="327" spans="1:17" ht="14.45" customHeight="1" x14ac:dyDescent="0.2">
      <c r="A327" s="832" t="s">
        <v>585</v>
      </c>
      <c r="B327" s="833" t="s">
        <v>5268</v>
      </c>
      <c r="C327" s="833" t="s">
        <v>5097</v>
      </c>
      <c r="D327" s="833" t="s">
        <v>5519</v>
      </c>
      <c r="E327" s="833" t="s">
        <v>5520</v>
      </c>
      <c r="F327" s="853">
        <v>13</v>
      </c>
      <c r="G327" s="853">
        <v>66480.31</v>
      </c>
      <c r="H327" s="853">
        <v>1</v>
      </c>
      <c r="I327" s="853">
        <v>5113.87</v>
      </c>
      <c r="J327" s="853">
        <v>13</v>
      </c>
      <c r="K327" s="853">
        <v>66480.31</v>
      </c>
      <c r="L327" s="853">
        <v>1</v>
      </c>
      <c r="M327" s="853">
        <v>5113.87</v>
      </c>
      <c r="N327" s="853">
        <v>17</v>
      </c>
      <c r="O327" s="853">
        <v>86935.790000000008</v>
      </c>
      <c r="P327" s="838">
        <v>1.3076923076923079</v>
      </c>
      <c r="Q327" s="854">
        <v>5113.8700000000008</v>
      </c>
    </row>
    <row r="328" spans="1:17" ht="14.45" customHeight="1" x14ac:dyDescent="0.2">
      <c r="A328" s="832" t="s">
        <v>585</v>
      </c>
      <c r="B328" s="833" t="s">
        <v>5268</v>
      </c>
      <c r="C328" s="833" t="s">
        <v>5097</v>
      </c>
      <c r="D328" s="833" t="s">
        <v>5521</v>
      </c>
      <c r="E328" s="833" t="s">
        <v>5522</v>
      </c>
      <c r="F328" s="853">
        <v>8</v>
      </c>
      <c r="G328" s="853">
        <v>356160</v>
      </c>
      <c r="H328" s="853">
        <v>1.3333333333333333</v>
      </c>
      <c r="I328" s="853">
        <v>44520</v>
      </c>
      <c r="J328" s="853">
        <v>6</v>
      </c>
      <c r="K328" s="853">
        <v>267120</v>
      </c>
      <c r="L328" s="853">
        <v>1</v>
      </c>
      <c r="M328" s="853">
        <v>44520</v>
      </c>
      <c r="N328" s="853">
        <v>7</v>
      </c>
      <c r="O328" s="853">
        <v>311640</v>
      </c>
      <c r="P328" s="838">
        <v>1.1666666666666667</v>
      </c>
      <c r="Q328" s="854">
        <v>44520</v>
      </c>
    </row>
    <row r="329" spans="1:17" ht="14.45" customHeight="1" x14ac:dyDescent="0.2">
      <c r="A329" s="832" t="s">
        <v>585</v>
      </c>
      <c r="B329" s="833" t="s">
        <v>5268</v>
      </c>
      <c r="C329" s="833" t="s">
        <v>5097</v>
      </c>
      <c r="D329" s="833" t="s">
        <v>5523</v>
      </c>
      <c r="E329" s="833" t="s">
        <v>5524</v>
      </c>
      <c r="F329" s="853">
        <v>3</v>
      </c>
      <c r="G329" s="853">
        <v>138354</v>
      </c>
      <c r="H329" s="853">
        <v>3</v>
      </c>
      <c r="I329" s="853">
        <v>46118</v>
      </c>
      <c r="J329" s="853">
        <v>1</v>
      </c>
      <c r="K329" s="853">
        <v>46118</v>
      </c>
      <c r="L329" s="853">
        <v>1</v>
      </c>
      <c r="M329" s="853">
        <v>46118</v>
      </c>
      <c r="N329" s="853">
        <v>2</v>
      </c>
      <c r="O329" s="853">
        <v>92236</v>
      </c>
      <c r="P329" s="838">
        <v>2</v>
      </c>
      <c r="Q329" s="854">
        <v>46118</v>
      </c>
    </row>
    <row r="330" spans="1:17" ht="14.45" customHeight="1" x14ac:dyDescent="0.2">
      <c r="A330" s="832" t="s">
        <v>585</v>
      </c>
      <c r="B330" s="833" t="s">
        <v>5268</v>
      </c>
      <c r="C330" s="833" t="s">
        <v>5097</v>
      </c>
      <c r="D330" s="833" t="s">
        <v>5525</v>
      </c>
      <c r="E330" s="833" t="s">
        <v>5526</v>
      </c>
      <c r="F330" s="853"/>
      <c r="G330" s="853"/>
      <c r="H330" s="853"/>
      <c r="I330" s="853"/>
      <c r="J330" s="853">
        <v>1</v>
      </c>
      <c r="K330" s="853">
        <v>89610.3</v>
      </c>
      <c r="L330" s="853">
        <v>1</v>
      </c>
      <c r="M330" s="853">
        <v>89610.3</v>
      </c>
      <c r="N330" s="853"/>
      <c r="O330" s="853"/>
      <c r="P330" s="838"/>
      <c r="Q330" s="854"/>
    </row>
    <row r="331" spans="1:17" ht="14.45" customHeight="1" x14ac:dyDescent="0.2">
      <c r="A331" s="832" t="s">
        <v>585</v>
      </c>
      <c r="B331" s="833" t="s">
        <v>5268</v>
      </c>
      <c r="C331" s="833" t="s">
        <v>5097</v>
      </c>
      <c r="D331" s="833" t="s">
        <v>5527</v>
      </c>
      <c r="E331" s="833" t="s">
        <v>5528</v>
      </c>
      <c r="F331" s="853"/>
      <c r="G331" s="853"/>
      <c r="H331" s="853"/>
      <c r="I331" s="853"/>
      <c r="J331" s="853"/>
      <c r="K331" s="853"/>
      <c r="L331" s="853"/>
      <c r="M331" s="853"/>
      <c r="N331" s="853">
        <v>11</v>
      </c>
      <c r="O331" s="853">
        <v>427522.07</v>
      </c>
      <c r="P331" s="838"/>
      <c r="Q331" s="854">
        <v>38865.642727272731</v>
      </c>
    </row>
    <row r="332" spans="1:17" ht="14.45" customHeight="1" x14ac:dyDescent="0.2">
      <c r="A332" s="832" t="s">
        <v>585</v>
      </c>
      <c r="B332" s="833" t="s">
        <v>5268</v>
      </c>
      <c r="C332" s="833" t="s">
        <v>5097</v>
      </c>
      <c r="D332" s="833" t="s">
        <v>5529</v>
      </c>
      <c r="E332" s="833" t="s">
        <v>5530</v>
      </c>
      <c r="F332" s="853"/>
      <c r="G332" s="853"/>
      <c r="H332" s="853"/>
      <c r="I332" s="853"/>
      <c r="J332" s="853">
        <v>1</v>
      </c>
      <c r="K332" s="853">
        <v>445500</v>
      </c>
      <c r="L332" s="853">
        <v>1</v>
      </c>
      <c r="M332" s="853">
        <v>445500</v>
      </c>
      <c r="N332" s="853"/>
      <c r="O332" s="853"/>
      <c r="P332" s="838"/>
      <c r="Q332" s="854"/>
    </row>
    <row r="333" spans="1:17" ht="14.45" customHeight="1" x14ac:dyDescent="0.2">
      <c r="A333" s="832" t="s">
        <v>585</v>
      </c>
      <c r="B333" s="833" t="s">
        <v>5268</v>
      </c>
      <c r="C333" s="833" t="s">
        <v>5097</v>
      </c>
      <c r="D333" s="833" t="s">
        <v>5531</v>
      </c>
      <c r="E333" s="833" t="s">
        <v>5532</v>
      </c>
      <c r="F333" s="853">
        <v>136</v>
      </c>
      <c r="G333" s="853">
        <v>3603184</v>
      </c>
      <c r="H333" s="853">
        <v>1.0420961032512663</v>
      </c>
      <c r="I333" s="853">
        <v>26494</v>
      </c>
      <c r="J333" s="853">
        <v>149</v>
      </c>
      <c r="K333" s="853">
        <v>3457631.2</v>
      </c>
      <c r="L333" s="853">
        <v>1</v>
      </c>
      <c r="M333" s="853">
        <v>23205.578523489934</v>
      </c>
      <c r="N333" s="853">
        <v>255</v>
      </c>
      <c r="O333" s="853">
        <v>4575649.6000000006</v>
      </c>
      <c r="P333" s="838">
        <v>1.3233480771459953</v>
      </c>
      <c r="Q333" s="854">
        <v>17943.723921568631</v>
      </c>
    </row>
    <row r="334" spans="1:17" ht="14.45" customHeight="1" x14ac:dyDescent="0.2">
      <c r="A334" s="832" t="s">
        <v>585</v>
      </c>
      <c r="B334" s="833" t="s">
        <v>5268</v>
      </c>
      <c r="C334" s="833" t="s">
        <v>5097</v>
      </c>
      <c r="D334" s="833" t="s">
        <v>5533</v>
      </c>
      <c r="E334" s="833" t="s">
        <v>5534</v>
      </c>
      <c r="F334" s="853">
        <v>1</v>
      </c>
      <c r="G334" s="853">
        <v>2793</v>
      </c>
      <c r="H334" s="853"/>
      <c r="I334" s="853">
        <v>2793</v>
      </c>
      <c r="J334" s="853"/>
      <c r="K334" s="853"/>
      <c r="L334" s="853"/>
      <c r="M334" s="853"/>
      <c r="N334" s="853"/>
      <c r="O334" s="853"/>
      <c r="P334" s="838"/>
      <c r="Q334" s="854"/>
    </row>
    <row r="335" spans="1:17" ht="14.45" customHeight="1" x14ac:dyDescent="0.2">
      <c r="A335" s="832" t="s">
        <v>585</v>
      </c>
      <c r="B335" s="833" t="s">
        <v>5268</v>
      </c>
      <c r="C335" s="833" t="s">
        <v>5097</v>
      </c>
      <c r="D335" s="833" t="s">
        <v>5535</v>
      </c>
      <c r="E335" s="833" t="s">
        <v>5536</v>
      </c>
      <c r="F335" s="853">
        <v>3</v>
      </c>
      <c r="G335" s="853">
        <v>26601.39</v>
      </c>
      <c r="H335" s="853"/>
      <c r="I335" s="853">
        <v>8867.1299999999992</v>
      </c>
      <c r="J335" s="853"/>
      <c r="K335" s="853"/>
      <c r="L335" s="853"/>
      <c r="M335" s="853"/>
      <c r="N335" s="853"/>
      <c r="O335" s="853"/>
      <c r="P335" s="838"/>
      <c r="Q335" s="854"/>
    </row>
    <row r="336" spans="1:17" ht="14.45" customHeight="1" x14ac:dyDescent="0.2">
      <c r="A336" s="832" t="s">
        <v>585</v>
      </c>
      <c r="B336" s="833" t="s">
        <v>5268</v>
      </c>
      <c r="C336" s="833" t="s">
        <v>5097</v>
      </c>
      <c r="D336" s="833" t="s">
        <v>5537</v>
      </c>
      <c r="E336" s="833" t="s">
        <v>5538</v>
      </c>
      <c r="F336" s="853"/>
      <c r="G336" s="853"/>
      <c r="H336" s="853"/>
      <c r="I336" s="853"/>
      <c r="J336" s="853">
        <v>1</v>
      </c>
      <c r="K336" s="853">
        <v>56543.42</v>
      </c>
      <c r="L336" s="853">
        <v>1</v>
      </c>
      <c r="M336" s="853">
        <v>56543.42</v>
      </c>
      <c r="N336" s="853"/>
      <c r="O336" s="853"/>
      <c r="P336" s="838"/>
      <c r="Q336" s="854"/>
    </row>
    <row r="337" spans="1:17" ht="14.45" customHeight="1" x14ac:dyDescent="0.2">
      <c r="A337" s="832" t="s">
        <v>585</v>
      </c>
      <c r="B337" s="833" t="s">
        <v>5268</v>
      </c>
      <c r="C337" s="833" t="s">
        <v>5097</v>
      </c>
      <c r="D337" s="833" t="s">
        <v>5539</v>
      </c>
      <c r="E337" s="833" t="s">
        <v>5540</v>
      </c>
      <c r="F337" s="853"/>
      <c r="G337" s="853"/>
      <c r="H337" s="853"/>
      <c r="I337" s="853"/>
      <c r="J337" s="853"/>
      <c r="K337" s="853"/>
      <c r="L337" s="853"/>
      <c r="M337" s="853"/>
      <c r="N337" s="853">
        <v>2</v>
      </c>
      <c r="O337" s="853">
        <v>193430</v>
      </c>
      <c r="P337" s="838"/>
      <c r="Q337" s="854">
        <v>96715</v>
      </c>
    </row>
    <row r="338" spans="1:17" ht="14.45" customHeight="1" x14ac:dyDescent="0.2">
      <c r="A338" s="832" t="s">
        <v>585</v>
      </c>
      <c r="B338" s="833" t="s">
        <v>5268</v>
      </c>
      <c r="C338" s="833" t="s">
        <v>5097</v>
      </c>
      <c r="D338" s="833" t="s">
        <v>5541</v>
      </c>
      <c r="E338" s="833" t="s">
        <v>5379</v>
      </c>
      <c r="F338" s="853"/>
      <c r="G338" s="853"/>
      <c r="H338" s="853"/>
      <c r="I338" s="853"/>
      <c r="J338" s="853">
        <v>1</v>
      </c>
      <c r="K338" s="853">
        <v>64237.96</v>
      </c>
      <c r="L338" s="853">
        <v>1</v>
      </c>
      <c r="M338" s="853">
        <v>64237.96</v>
      </c>
      <c r="N338" s="853">
        <v>1</v>
      </c>
      <c r="O338" s="853">
        <v>64237.96</v>
      </c>
      <c r="P338" s="838">
        <v>1</v>
      </c>
      <c r="Q338" s="854">
        <v>64237.96</v>
      </c>
    </row>
    <row r="339" spans="1:17" ht="14.45" customHeight="1" x14ac:dyDescent="0.2">
      <c r="A339" s="832" t="s">
        <v>585</v>
      </c>
      <c r="B339" s="833" t="s">
        <v>5268</v>
      </c>
      <c r="C339" s="833" t="s">
        <v>5097</v>
      </c>
      <c r="D339" s="833" t="s">
        <v>5542</v>
      </c>
      <c r="E339" s="833" t="s">
        <v>5543</v>
      </c>
      <c r="F339" s="853">
        <v>3</v>
      </c>
      <c r="G339" s="853">
        <v>159767.31</v>
      </c>
      <c r="H339" s="853">
        <v>0.375</v>
      </c>
      <c r="I339" s="853">
        <v>53255.77</v>
      </c>
      <c r="J339" s="853">
        <v>8</v>
      </c>
      <c r="K339" s="853">
        <v>426046.16</v>
      </c>
      <c r="L339" s="853">
        <v>1</v>
      </c>
      <c r="M339" s="853">
        <v>53255.77</v>
      </c>
      <c r="N339" s="853">
        <v>7</v>
      </c>
      <c r="O339" s="853">
        <v>372790.38999999996</v>
      </c>
      <c r="P339" s="838">
        <v>0.875</v>
      </c>
      <c r="Q339" s="854">
        <v>53255.77</v>
      </c>
    </row>
    <row r="340" spans="1:17" ht="14.45" customHeight="1" x14ac:dyDescent="0.2">
      <c r="A340" s="832" t="s">
        <v>585</v>
      </c>
      <c r="B340" s="833" t="s">
        <v>5268</v>
      </c>
      <c r="C340" s="833" t="s">
        <v>5097</v>
      </c>
      <c r="D340" s="833" t="s">
        <v>5544</v>
      </c>
      <c r="E340" s="833" t="s">
        <v>5545</v>
      </c>
      <c r="F340" s="853"/>
      <c r="G340" s="853"/>
      <c r="H340" s="853"/>
      <c r="I340" s="853"/>
      <c r="J340" s="853">
        <v>1</v>
      </c>
      <c r="K340" s="853">
        <v>18014</v>
      </c>
      <c r="L340" s="853">
        <v>1</v>
      </c>
      <c r="M340" s="853">
        <v>18014</v>
      </c>
      <c r="N340" s="853"/>
      <c r="O340" s="853"/>
      <c r="P340" s="838"/>
      <c r="Q340" s="854"/>
    </row>
    <row r="341" spans="1:17" ht="14.45" customHeight="1" x14ac:dyDescent="0.2">
      <c r="A341" s="832" t="s">
        <v>585</v>
      </c>
      <c r="B341" s="833" t="s">
        <v>5268</v>
      </c>
      <c r="C341" s="833" t="s">
        <v>5097</v>
      </c>
      <c r="D341" s="833" t="s">
        <v>5546</v>
      </c>
      <c r="E341" s="833" t="s">
        <v>5547</v>
      </c>
      <c r="F341" s="853"/>
      <c r="G341" s="853"/>
      <c r="H341" s="853"/>
      <c r="I341" s="853"/>
      <c r="J341" s="853"/>
      <c r="K341" s="853"/>
      <c r="L341" s="853"/>
      <c r="M341" s="853"/>
      <c r="N341" s="853">
        <v>1</v>
      </c>
      <c r="O341" s="853">
        <v>306.87</v>
      </c>
      <c r="P341" s="838"/>
      <c r="Q341" s="854">
        <v>306.87</v>
      </c>
    </row>
    <row r="342" spans="1:17" ht="14.45" customHeight="1" x14ac:dyDescent="0.2">
      <c r="A342" s="832" t="s">
        <v>585</v>
      </c>
      <c r="B342" s="833" t="s">
        <v>5268</v>
      </c>
      <c r="C342" s="833" t="s">
        <v>5097</v>
      </c>
      <c r="D342" s="833" t="s">
        <v>5548</v>
      </c>
      <c r="E342" s="833" t="s">
        <v>5549</v>
      </c>
      <c r="F342" s="853"/>
      <c r="G342" s="853"/>
      <c r="H342" s="853"/>
      <c r="I342" s="853"/>
      <c r="J342" s="853">
        <v>1</v>
      </c>
      <c r="K342" s="853">
        <v>4450.7700000000004</v>
      </c>
      <c r="L342" s="853">
        <v>1</v>
      </c>
      <c r="M342" s="853">
        <v>4450.7700000000004</v>
      </c>
      <c r="N342" s="853"/>
      <c r="O342" s="853"/>
      <c r="P342" s="838"/>
      <c r="Q342" s="854"/>
    </row>
    <row r="343" spans="1:17" ht="14.45" customHeight="1" x14ac:dyDescent="0.2">
      <c r="A343" s="832" t="s">
        <v>585</v>
      </c>
      <c r="B343" s="833" t="s">
        <v>5268</v>
      </c>
      <c r="C343" s="833" t="s">
        <v>5097</v>
      </c>
      <c r="D343" s="833" t="s">
        <v>5550</v>
      </c>
      <c r="E343" s="833" t="s">
        <v>5551</v>
      </c>
      <c r="F343" s="853"/>
      <c r="G343" s="853"/>
      <c r="H343" s="853"/>
      <c r="I343" s="853"/>
      <c r="J343" s="853"/>
      <c r="K343" s="853"/>
      <c r="L343" s="853"/>
      <c r="M343" s="853"/>
      <c r="N343" s="853">
        <v>1</v>
      </c>
      <c r="O343" s="853">
        <v>8536.5499999999993</v>
      </c>
      <c r="P343" s="838"/>
      <c r="Q343" s="854">
        <v>8536.5499999999993</v>
      </c>
    </row>
    <row r="344" spans="1:17" ht="14.45" customHeight="1" x14ac:dyDescent="0.2">
      <c r="A344" s="832" t="s">
        <v>585</v>
      </c>
      <c r="B344" s="833" t="s">
        <v>5268</v>
      </c>
      <c r="C344" s="833" t="s">
        <v>5097</v>
      </c>
      <c r="D344" s="833" t="s">
        <v>5552</v>
      </c>
      <c r="E344" s="833" t="s">
        <v>5553</v>
      </c>
      <c r="F344" s="853"/>
      <c r="G344" s="853"/>
      <c r="H344" s="853"/>
      <c r="I344" s="853"/>
      <c r="J344" s="853"/>
      <c r="K344" s="853"/>
      <c r="L344" s="853"/>
      <c r="M344" s="853"/>
      <c r="N344" s="853">
        <v>2</v>
      </c>
      <c r="O344" s="853">
        <v>38945.5</v>
      </c>
      <c r="P344" s="838"/>
      <c r="Q344" s="854">
        <v>19472.75</v>
      </c>
    </row>
    <row r="345" spans="1:17" ht="14.45" customHeight="1" x14ac:dyDescent="0.2">
      <c r="A345" s="832" t="s">
        <v>585</v>
      </c>
      <c r="B345" s="833" t="s">
        <v>5268</v>
      </c>
      <c r="C345" s="833" t="s">
        <v>5097</v>
      </c>
      <c r="D345" s="833" t="s">
        <v>5554</v>
      </c>
      <c r="E345" s="833" t="s">
        <v>5555</v>
      </c>
      <c r="F345" s="853"/>
      <c r="G345" s="853"/>
      <c r="H345" s="853"/>
      <c r="I345" s="853"/>
      <c r="J345" s="853"/>
      <c r="K345" s="853"/>
      <c r="L345" s="853"/>
      <c r="M345" s="853"/>
      <c r="N345" s="853">
        <v>1</v>
      </c>
      <c r="O345" s="853">
        <v>236</v>
      </c>
      <c r="P345" s="838"/>
      <c r="Q345" s="854">
        <v>236</v>
      </c>
    </row>
    <row r="346" spans="1:17" ht="14.45" customHeight="1" x14ac:dyDescent="0.2">
      <c r="A346" s="832" t="s">
        <v>585</v>
      </c>
      <c r="B346" s="833" t="s">
        <v>5268</v>
      </c>
      <c r="C346" s="833" t="s">
        <v>5097</v>
      </c>
      <c r="D346" s="833" t="s">
        <v>5556</v>
      </c>
      <c r="E346" s="833" t="s">
        <v>5489</v>
      </c>
      <c r="F346" s="853"/>
      <c r="G346" s="853"/>
      <c r="H346" s="853"/>
      <c r="I346" s="853"/>
      <c r="J346" s="853"/>
      <c r="K346" s="853"/>
      <c r="L346" s="853"/>
      <c r="M346" s="853"/>
      <c r="N346" s="853">
        <v>1</v>
      </c>
      <c r="O346" s="853">
        <v>55460</v>
      </c>
      <c r="P346" s="838"/>
      <c r="Q346" s="854">
        <v>55460</v>
      </c>
    </row>
    <row r="347" spans="1:17" ht="14.45" customHeight="1" x14ac:dyDescent="0.2">
      <c r="A347" s="832" t="s">
        <v>585</v>
      </c>
      <c r="B347" s="833" t="s">
        <v>5268</v>
      </c>
      <c r="C347" s="833" t="s">
        <v>5097</v>
      </c>
      <c r="D347" s="833" t="s">
        <v>5557</v>
      </c>
      <c r="E347" s="833" t="s">
        <v>5558</v>
      </c>
      <c r="F347" s="853"/>
      <c r="G347" s="853"/>
      <c r="H347" s="853"/>
      <c r="I347" s="853"/>
      <c r="J347" s="853"/>
      <c r="K347" s="853"/>
      <c r="L347" s="853"/>
      <c r="M347" s="853"/>
      <c r="N347" s="853">
        <v>3</v>
      </c>
      <c r="O347" s="853">
        <v>3696</v>
      </c>
      <c r="P347" s="838"/>
      <c r="Q347" s="854">
        <v>1232</v>
      </c>
    </row>
    <row r="348" spans="1:17" ht="14.45" customHeight="1" x14ac:dyDescent="0.2">
      <c r="A348" s="832" t="s">
        <v>585</v>
      </c>
      <c r="B348" s="833" t="s">
        <v>5268</v>
      </c>
      <c r="C348" s="833" t="s">
        <v>5050</v>
      </c>
      <c r="D348" s="833" t="s">
        <v>5559</v>
      </c>
      <c r="E348" s="833" t="s">
        <v>5560</v>
      </c>
      <c r="F348" s="853">
        <v>84</v>
      </c>
      <c r="G348" s="853">
        <v>16464</v>
      </c>
      <c r="H348" s="853">
        <v>0.84848484848484851</v>
      </c>
      <c r="I348" s="853">
        <v>196</v>
      </c>
      <c r="J348" s="853">
        <v>99</v>
      </c>
      <c r="K348" s="853">
        <v>19404</v>
      </c>
      <c r="L348" s="853">
        <v>1</v>
      </c>
      <c r="M348" s="853">
        <v>196</v>
      </c>
      <c r="N348" s="853">
        <v>101</v>
      </c>
      <c r="O348" s="853">
        <v>20099</v>
      </c>
      <c r="P348" s="838">
        <v>1.0358173572459286</v>
      </c>
      <c r="Q348" s="854">
        <v>199</v>
      </c>
    </row>
    <row r="349" spans="1:17" ht="14.45" customHeight="1" x14ac:dyDescent="0.2">
      <c r="A349" s="832" t="s">
        <v>585</v>
      </c>
      <c r="B349" s="833" t="s">
        <v>5268</v>
      </c>
      <c r="C349" s="833" t="s">
        <v>5050</v>
      </c>
      <c r="D349" s="833" t="s">
        <v>5193</v>
      </c>
      <c r="E349" s="833" t="s">
        <v>5194</v>
      </c>
      <c r="F349" s="853">
        <v>5</v>
      </c>
      <c r="G349" s="853">
        <v>25740</v>
      </c>
      <c r="H349" s="853">
        <v>1.25</v>
      </c>
      <c r="I349" s="853">
        <v>5148</v>
      </c>
      <c r="J349" s="853">
        <v>4</v>
      </c>
      <c r="K349" s="853">
        <v>20592</v>
      </c>
      <c r="L349" s="853">
        <v>1</v>
      </c>
      <c r="M349" s="853">
        <v>5148</v>
      </c>
      <c r="N349" s="853"/>
      <c r="O349" s="853"/>
      <c r="P349" s="838"/>
      <c r="Q349" s="854"/>
    </row>
    <row r="350" spans="1:17" ht="14.45" customHeight="1" x14ac:dyDescent="0.2">
      <c r="A350" s="832" t="s">
        <v>585</v>
      </c>
      <c r="B350" s="833" t="s">
        <v>5268</v>
      </c>
      <c r="C350" s="833" t="s">
        <v>5050</v>
      </c>
      <c r="D350" s="833" t="s">
        <v>5254</v>
      </c>
      <c r="E350" s="833" t="s">
        <v>5255</v>
      </c>
      <c r="F350" s="853"/>
      <c r="G350" s="853"/>
      <c r="H350" s="853"/>
      <c r="I350" s="853"/>
      <c r="J350" s="853"/>
      <c r="K350" s="853"/>
      <c r="L350" s="853"/>
      <c r="M350" s="853"/>
      <c r="N350" s="853">
        <v>1</v>
      </c>
      <c r="O350" s="853">
        <v>845</v>
      </c>
      <c r="P350" s="838"/>
      <c r="Q350" s="854">
        <v>845</v>
      </c>
    </row>
    <row r="351" spans="1:17" ht="14.45" customHeight="1" x14ac:dyDescent="0.2">
      <c r="A351" s="832" t="s">
        <v>585</v>
      </c>
      <c r="B351" s="833" t="s">
        <v>5268</v>
      </c>
      <c r="C351" s="833" t="s">
        <v>5050</v>
      </c>
      <c r="D351" s="833" t="s">
        <v>5561</v>
      </c>
      <c r="E351" s="833" t="s">
        <v>5562</v>
      </c>
      <c r="F351" s="853">
        <v>3</v>
      </c>
      <c r="G351" s="853">
        <v>2886</v>
      </c>
      <c r="H351" s="853">
        <v>1.4968879668049793</v>
      </c>
      <c r="I351" s="853">
        <v>962</v>
      </c>
      <c r="J351" s="853">
        <v>2</v>
      </c>
      <c r="K351" s="853">
        <v>1928</v>
      </c>
      <c r="L351" s="853">
        <v>1</v>
      </c>
      <c r="M351" s="853">
        <v>964</v>
      </c>
      <c r="N351" s="853">
        <v>5</v>
      </c>
      <c r="O351" s="853">
        <v>4845</v>
      </c>
      <c r="P351" s="838">
        <v>2.5129668049792531</v>
      </c>
      <c r="Q351" s="854">
        <v>969</v>
      </c>
    </row>
    <row r="352" spans="1:17" ht="14.45" customHeight="1" x14ac:dyDescent="0.2">
      <c r="A352" s="832" t="s">
        <v>585</v>
      </c>
      <c r="B352" s="833" t="s">
        <v>5268</v>
      </c>
      <c r="C352" s="833" t="s">
        <v>5050</v>
      </c>
      <c r="D352" s="833" t="s">
        <v>5113</v>
      </c>
      <c r="E352" s="833" t="s">
        <v>5114</v>
      </c>
      <c r="F352" s="853">
        <v>12</v>
      </c>
      <c r="G352" s="853">
        <v>5136</v>
      </c>
      <c r="H352" s="853">
        <v>4</v>
      </c>
      <c r="I352" s="853">
        <v>428</v>
      </c>
      <c r="J352" s="853">
        <v>3</v>
      </c>
      <c r="K352" s="853">
        <v>1284</v>
      </c>
      <c r="L352" s="853">
        <v>1</v>
      </c>
      <c r="M352" s="853">
        <v>428</v>
      </c>
      <c r="N352" s="853">
        <v>12</v>
      </c>
      <c r="O352" s="853">
        <v>5160</v>
      </c>
      <c r="P352" s="838">
        <v>4.018691588785047</v>
      </c>
      <c r="Q352" s="854">
        <v>430</v>
      </c>
    </row>
    <row r="353" spans="1:17" ht="14.45" customHeight="1" x14ac:dyDescent="0.2">
      <c r="A353" s="832" t="s">
        <v>585</v>
      </c>
      <c r="B353" s="833" t="s">
        <v>5268</v>
      </c>
      <c r="C353" s="833" t="s">
        <v>5050</v>
      </c>
      <c r="D353" s="833" t="s">
        <v>5563</v>
      </c>
      <c r="E353" s="833" t="s">
        <v>5564</v>
      </c>
      <c r="F353" s="853">
        <v>6</v>
      </c>
      <c r="G353" s="853">
        <v>5022</v>
      </c>
      <c r="H353" s="853">
        <v>1.1971394517282479</v>
      </c>
      <c r="I353" s="853">
        <v>837</v>
      </c>
      <c r="J353" s="853">
        <v>5</v>
      </c>
      <c r="K353" s="853">
        <v>4195</v>
      </c>
      <c r="L353" s="853">
        <v>1</v>
      </c>
      <c r="M353" s="853">
        <v>839</v>
      </c>
      <c r="N353" s="853">
        <v>10</v>
      </c>
      <c r="O353" s="853">
        <v>8453</v>
      </c>
      <c r="P353" s="838">
        <v>2.0150178784266983</v>
      </c>
      <c r="Q353" s="854">
        <v>845.3</v>
      </c>
    </row>
    <row r="354" spans="1:17" ht="14.45" customHeight="1" x14ac:dyDescent="0.2">
      <c r="A354" s="832" t="s">
        <v>585</v>
      </c>
      <c r="B354" s="833" t="s">
        <v>5268</v>
      </c>
      <c r="C354" s="833" t="s">
        <v>5050</v>
      </c>
      <c r="D354" s="833" t="s">
        <v>5565</v>
      </c>
      <c r="E354" s="833" t="s">
        <v>5566</v>
      </c>
      <c r="F354" s="853"/>
      <c r="G354" s="853"/>
      <c r="H354" s="853"/>
      <c r="I354" s="853"/>
      <c r="J354" s="853">
        <v>1</v>
      </c>
      <c r="K354" s="853">
        <v>8810</v>
      </c>
      <c r="L354" s="853">
        <v>1</v>
      </c>
      <c r="M354" s="853">
        <v>8810</v>
      </c>
      <c r="N354" s="853"/>
      <c r="O354" s="853"/>
      <c r="P354" s="838"/>
      <c r="Q354" s="854"/>
    </row>
    <row r="355" spans="1:17" ht="14.45" customHeight="1" x14ac:dyDescent="0.2">
      <c r="A355" s="832" t="s">
        <v>585</v>
      </c>
      <c r="B355" s="833" t="s">
        <v>5268</v>
      </c>
      <c r="C355" s="833" t="s">
        <v>5050</v>
      </c>
      <c r="D355" s="833" t="s">
        <v>5567</v>
      </c>
      <c r="E355" s="833" t="s">
        <v>5568</v>
      </c>
      <c r="F355" s="853">
        <v>0</v>
      </c>
      <c r="G355" s="853">
        <v>0</v>
      </c>
      <c r="H355" s="853"/>
      <c r="I355" s="853"/>
      <c r="J355" s="853">
        <v>0</v>
      </c>
      <c r="K355" s="853">
        <v>0</v>
      </c>
      <c r="L355" s="853"/>
      <c r="M355" s="853"/>
      <c r="N355" s="853">
        <v>0</v>
      </c>
      <c r="O355" s="853">
        <v>0</v>
      </c>
      <c r="P355" s="838"/>
      <c r="Q355" s="854"/>
    </row>
    <row r="356" spans="1:17" ht="14.45" customHeight="1" x14ac:dyDescent="0.2">
      <c r="A356" s="832" t="s">
        <v>585</v>
      </c>
      <c r="B356" s="833" t="s">
        <v>5268</v>
      </c>
      <c r="C356" s="833" t="s">
        <v>5050</v>
      </c>
      <c r="D356" s="833" t="s">
        <v>5569</v>
      </c>
      <c r="E356" s="833" t="s">
        <v>5570</v>
      </c>
      <c r="F356" s="853">
        <v>2042</v>
      </c>
      <c r="G356" s="853">
        <v>0</v>
      </c>
      <c r="H356" s="853"/>
      <c r="I356" s="853">
        <v>0</v>
      </c>
      <c r="J356" s="853">
        <v>1714</v>
      </c>
      <c r="K356" s="853">
        <v>0</v>
      </c>
      <c r="L356" s="853"/>
      <c r="M356" s="853">
        <v>0</v>
      </c>
      <c r="N356" s="853">
        <v>1631</v>
      </c>
      <c r="O356" s="853">
        <v>0</v>
      </c>
      <c r="P356" s="838"/>
      <c r="Q356" s="854">
        <v>0</v>
      </c>
    </row>
    <row r="357" spans="1:17" ht="14.45" customHeight="1" x14ac:dyDescent="0.2">
      <c r="A357" s="832" t="s">
        <v>585</v>
      </c>
      <c r="B357" s="833" t="s">
        <v>5268</v>
      </c>
      <c r="C357" s="833" t="s">
        <v>5050</v>
      </c>
      <c r="D357" s="833" t="s">
        <v>5571</v>
      </c>
      <c r="E357" s="833" t="s">
        <v>5572</v>
      </c>
      <c r="F357" s="853"/>
      <c r="G357" s="853"/>
      <c r="H357" s="853"/>
      <c r="I357" s="853"/>
      <c r="J357" s="853"/>
      <c r="K357" s="853"/>
      <c r="L357" s="853"/>
      <c r="M357" s="853"/>
      <c r="N357" s="853">
        <v>1</v>
      </c>
      <c r="O357" s="853">
        <v>0</v>
      </c>
      <c r="P357" s="838"/>
      <c r="Q357" s="854">
        <v>0</v>
      </c>
    </row>
    <row r="358" spans="1:17" ht="14.45" customHeight="1" x14ac:dyDescent="0.2">
      <c r="A358" s="832" t="s">
        <v>585</v>
      </c>
      <c r="B358" s="833" t="s">
        <v>5268</v>
      </c>
      <c r="C358" s="833" t="s">
        <v>5050</v>
      </c>
      <c r="D358" s="833" t="s">
        <v>5195</v>
      </c>
      <c r="E358" s="833" t="s">
        <v>5196</v>
      </c>
      <c r="F358" s="853">
        <v>382</v>
      </c>
      <c r="G358" s="853">
        <v>0</v>
      </c>
      <c r="H358" s="853"/>
      <c r="I358" s="853">
        <v>0</v>
      </c>
      <c r="J358" s="853">
        <v>371</v>
      </c>
      <c r="K358" s="853">
        <v>0</v>
      </c>
      <c r="L358" s="853"/>
      <c r="M358" s="853">
        <v>0</v>
      </c>
      <c r="N358" s="853">
        <v>374</v>
      </c>
      <c r="O358" s="853">
        <v>0</v>
      </c>
      <c r="P358" s="838"/>
      <c r="Q358" s="854">
        <v>0</v>
      </c>
    </row>
    <row r="359" spans="1:17" ht="14.45" customHeight="1" x14ac:dyDescent="0.2">
      <c r="A359" s="832" t="s">
        <v>585</v>
      </c>
      <c r="B359" s="833" t="s">
        <v>5268</v>
      </c>
      <c r="C359" s="833" t="s">
        <v>5050</v>
      </c>
      <c r="D359" s="833" t="s">
        <v>5573</v>
      </c>
      <c r="E359" s="833" t="s">
        <v>5574</v>
      </c>
      <c r="F359" s="853">
        <v>2</v>
      </c>
      <c r="G359" s="853">
        <v>0</v>
      </c>
      <c r="H359" s="853"/>
      <c r="I359" s="853">
        <v>0</v>
      </c>
      <c r="J359" s="853">
        <v>4</v>
      </c>
      <c r="K359" s="853">
        <v>0</v>
      </c>
      <c r="L359" s="853"/>
      <c r="M359" s="853">
        <v>0</v>
      </c>
      <c r="N359" s="853">
        <v>10</v>
      </c>
      <c r="O359" s="853">
        <v>0</v>
      </c>
      <c r="P359" s="838"/>
      <c r="Q359" s="854">
        <v>0</v>
      </c>
    </row>
    <row r="360" spans="1:17" ht="14.45" customHeight="1" x14ac:dyDescent="0.2">
      <c r="A360" s="832" t="s">
        <v>585</v>
      </c>
      <c r="B360" s="833" t="s">
        <v>5268</v>
      </c>
      <c r="C360" s="833" t="s">
        <v>5050</v>
      </c>
      <c r="D360" s="833" t="s">
        <v>5199</v>
      </c>
      <c r="E360" s="833" t="s">
        <v>5200</v>
      </c>
      <c r="F360" s="853">
        <v>5</v>
      </c>
      <c r="G360" s="853">
        <v>0</v>
      </c>
      <c r="H360" s="853"/>
      <c r="I360" s="853">
        <v>0</v>
      </c>
      <c r="J360" s="853">
        <v>5</v>
      </c>
      <c r="K360" s="853">
        <v>0</v>
      </c>
      <c r="L360" s="853"/>
      <c r="M360" s="853">
        <v>0</v>
      </c>
      <c r="N360" s="853">
        <v>10</v>
      </c>
      <c r="O360" s="853">
        <v>0</v>
      </c>
      <c r="P360" s="838"/>
      <c r="Q360" s="854">
        <v>0</v>
      </c>
    </row>
    <row r="361" spans="1:17" ht="14.45" customHeight="1" x14ac:dyDescent="0.2">
      <c r="A361" s="832" t="s">
        <v>585</v>
      </c>
      <c r="B361" s="833" t="s">
        <v>5268</v>
      </c>
      <c r="C361" s="833" t="s">
        <v>5050</v>
      </c>
      <c r="D361" s="833" t="s">
        <v>5201</v>
      </c>
      <c r="E361" s="833" t="s">
        <v>5202</v>
      </c>
      <c r="F361" s="853"/>
      <c r="G361" s="853"/>
      <c r="H361" s="853"/>
      <c r="I361" s="853"/>
      <c r="J361" s="853">
        <v>1</v>
      </c>
      <c r="K361" s="853">
        <v>0</v>
      </c>
      <c r="L361" s="853"/>
      <c r="M361" s="853">
        <v>0</v>
      </c>
      <c r="N361" s="853"/>
      <c r="O361" s="853"/>
      <c r="P361" s="838"/>
      <c r="Q361" s="854"/>
    </row>
    <row r="362" spans="1:17" ht="14.45" customHeight="1" x14ac:dyDescent="0.2">
      <c r="A362" s="832" t="s">
        <v>585</v>
      </c>
      <c r="B362" s="833" t="s">
        <v>5268</v>
      </c>
      <c r="C362" s="833" t="s">
        <v>5050</v>
      </c>
      <c r="D362" s="833" t="s">
        <v>5575</v>
      </c>
      <c r="E362" s="833" t="s">
        <v>5576</v>
      </c>
      <c r="F362" s="853">
        <v>29</v>
      </c>
      <c r="G362" s="853">
        <v>0</v>
      </c>
      <c r="H362" s="853"/>
      <c r="I362" s="853">
        <v>0</v>
      </c>
      <c r="J362" s="853">
        <v>23</v>
      </c>
      <c r="K362" s="853">
        <v>0</v>
      </c>
      <c r="L362" s="853"/>
      <c r="M362" s="853">
        <v>0</v>
      </c>
      <c r="N362" s="853">
        <v>30</v>
      </c>
      <c r="O362" s="853">
        <v>0</v>
      </c>
      <c r="P362" s="838"/>
      <c r="Q362" s="854">
        <v>0</v>
      </c>
    </row>
    <row r="363" spans="1:17" ht="14.45" customHeight="1" x14ac:dyDescent="0.2">
      <c r="A363" s="832" t="s">
        <v>585</v>
      </c>
      <c r="B363" s="833" t="s">
        <v>5268</v>
      </c>
      <c r="C363" s="833" t="s">
        <v>5050</v>
      </c>
      <c r="D363" s="833" t="s">
        <v>5577</v>
      </c>
      <c r="E363" s="833" t="s">
        <v>5578</v>
      </c>
      <c r="F363" s="853">
        <v>3</v>
      </c>
      <c r="G363" s="853">
        <v>0</v>
      </c>
      <c r="H363" s="853"/>
      <c r="I363" s="853">
        <v>0</v>
      </c>
      <c r="J363" s="853">
        <v>4</v>
      </c>
      <c r="K363" s="853">
        <v>0</v>
      </c>
      <c r="L363" s="853"/>
      <c r="M363" s="853">
        <v>0</v>
      </c>
      <c r="N363" s="853">
        <v>7</v>
      </c>
      <c r="O363" s="853">
        <v>0</v>
      </c>
      <c r="P363" s="838"/>
      <c r="Q363" s="854">
        <v>0</v>
      </c>
    </row>
    <row r="364" spans="1:17" ht="14.45" customHeight="1" x14ac:dyDescent="0.2">
      <c r="A364" s="832" t="s">
        <v>585</v>
      </c>
      <c r="B364" s="833" t="s">
        <v>5268</v>
      </c>
      <c r="C364" s="833" t="s">
        <v>5050</v>
      </c>
      <c r="D364" s="833" t="s">
        <v>5579</v>
      </c>
      <c r="E364" s="833" t="s">
        <v>5580</v>
      </c>
      <c r="F364" s="853">
        <v>199</v>
      </c>
      <c r="G364" s="853">
        <v>0</v>
      </c>
      <c r="H364" s="853"/>
      <c r="I364" s="853">
        <v>0</v>
      </c>
      <c r="J364" s="853">
        <v>201</v>
      </c>
      <c r="K364" s="853">
        <v>0</v>
      </c>
      <c r="L364" s="853"/>
      <c r="M364" s="853">
        <v>0</v>
      </c>
      <c r="N364" s="853">
        <v>198</v>
      </c>
      <c r="O364" s="853">
        <v>0</v>
      </c>
      <c r="P364" s="838"/>
      <c r="Q364" s="854">
        <v>0</v>
      </c>
    </row>
    <row r="365" spans="1:17" ht="14.45" customHeight="1" x14ac:dyDescent="0.2">
      <c r="A365" s="832" t="s">
        <v>585</v>
      </c>
      <c r="B365" s="833" t="s">
        <v>5268</v>
      </c>
      <c r="C365" s="833" t="s">
        <v>5050</v>
      </c>
      <c r="D365" s="833" t="s">
        <v>5581</v>
      </c>
      <c r="E365" s="833" t="s">
        <v>5582</v>
      </c>
      <c r="F365" s="853">
        <v>4</v>
      </c>
      <c r="G365" s="853">
        <v>0</v>
      </c>
      <c r="H365" s="853"/>
      <c r="I365" s="853">
        <v>0</v>
      </c>
      <c r="J365" s="853">
        <v>2</v>
      </c>
      <c r="K365" s="853">
        <v>0</v>
      </c>
      <c r="L365" s="853"/>
      <c r="M365" s="853">
        <v>0</v>
      </c>
      <c r="N365" s="853">
        <v>4</v>
      </c>
      <c r="O365" s="853">
        <v>0</v>
      </c>
      <c r="P365" s="838"/>
      <c r="Q365" s="854">
        <v>0</v>
      </c>
    </row>
    <row r="366" spans="1:17" ht="14.45" customHeight="1" x14ac:dyDescent="0.2">
      <c r="A366" s="832" t="s">
        <v>585</v>
      </c>
      <c r="B366" s="833" t="s">
        <v>5268</v>
      </c>
      <c r="C366" s="833" t="s">
        <v>5050</v>
      </c>
      <c r="D366" s="833" t="s">
        <v>5583</v>
      </c>
      <c r="E366" s="833" t="s">
        <v>5584</v>
      </c>
      <c r="F366" s="853">
        <v>13</v>
      </c>
      <c r="G366" s="853">
        <v>0</v>
      </c>
      <c r="H366" s="853"/>
      <c r="I366" s="853">
        <v>0</v>
      </c>
      <c r="J366" s="853">
        <v>18</v>
      </c>
      <c r="K366" s="853">
        <v>0</v>
      </c>
      <c r="L366" s="853"/>
      <c r="M366" s="853">
        <v>0</v>
      </c>
      <c r="N366" s="853">
        <v>25</v>
      </c>
      <c r="O366" s="853">
        <v>0</v>
      </c>
      <c r="P366" s="838"/>
      <c r="Q366" s="854">
        <v>0</v>
      </c>
    </row>
    <row r="367" spans="1:17" ht="14.45" customHeight="1" x14ac:dyDescent="0.2">
      <c r="A367" s="832" t="s">
        <v>585</v>
      </c>
      <c r="B367" s="833" t="s">
        <v>5268</v>
      </c>
      <c r="C367" s="833" t="s">
        <v>5050</v>
      </c>
      <c r="D367" s="833" t="s">
        <v>5585</v>
      </c>
      <c r="E367" s="833" t="s">
        <v>5586</v>
      </c>
      <c r="F367" s="853">
        <v>6</v>
      </c>
      <c r="G367" s="853">
        <v>0</v>
      </c>
      <c r="H367" s="853"/>
      <c r="I367" s="853">
        <v>0</v>
      </c>
      <c r="J367" s="853">
        <v>12</v>
      </c>
      <c r="K367" s="853">
        <v>0</v>
      </c>
      <c r="L367" s="853"/>
      <c r="M367" s="853">
        <v>0</v>
      </c>
      <c r="N367" s="853">
        <v>10</v>
      </c>
      <c r="O367" s="853">
        <v>0</v>
      </c>
      <c r="P367" s="838"/>
      <c r="Q367" s="854">
        <v>0</v>
      </c>
    </row>
    <row r="368" spans="1:17" ht="14.45" customHeight="1" x14ac:dyDescent="0.2">
      <c r="A368" s="832" t="s">
        <v>585</v>
      </c>
      <c r="B368" s="833" t="s">
        <v>5268</v>
      </c>
      <c r="C368" s="833" t="s">
        <v>5050</v>
      </c>
      <c r="D368" s="833" t="s">
        <v>5587</v>
      </c>
      <c r="E368" s="833" t="s">
        <v>5588</v>
      </c>
      <c r="F368" s="853">
        <v>17</v>
      </c>
      <c r="G368" s="853">
        <v>0</v>
      </c>
      <c r="H368" s="853"/>
      <c r="I368" s="853">
        <v>0</v>
      </c>
      <c r="J368" s="853">
        <v>11</v>
      </c>
      <c r="K368" s="853">
        <v>0</v>
      </c>
      <c r="L368" s="853"/>
      <c r="M368" s="853">
        <v>0</v>
      </c>
      <c r="N368" s="853">
        <v>6</v>
      </c>
      <c r="O368" s="853">
        <v>0</v>
      </c>
      <c r="P368" s="838"/>
      <c r="Q368" s="854">
        <v>0</v>
      </c>
    </row>
    <row r="369" spans="1:17" ht="14.45" customHeight="1" x14ac:dyDescent="0.2">
      <c r="A369" s="832" t="s">
        <v>585</v>
      </c>
      <c r="B369" s="833" t="s">
        <v>5268</v>
      </c>
      <c r="C369" s="833" t="s">
        <v>5050</v>
      </c>
      <c r="D369" s="833" t="s">
        <v>5589</v>
      </c>
      <c r="E369" s="833" t="s">
        <v>5590</v>
      </c>
      <c r="F369" s="853">
        <v>279</v>
      </c>
      <c r="G369" s="853">
        <v>0</v>
      </c>
      <c r="H369" s="853"/>
      <c r="I369" s="853">
        <v>0</v>
      </c>
      <c r="J369" s="853">
        <v>257</v>
      </c>
      <c r="K369" s="853">
        <v>0</v>
      </c>
      <c r="L369" s="853"/>
      <c r="M369" s="853">
        <v>0</v>
      </c>
      <c r="N369" s="853">
        <v>271</v>
      </c>
      <c r="O369" s="853">
        <v>0</v>
      </c>
      <c r="P369" s="838"/>
      <c r="Q369" s="854">
        <v>0</v>
      </c>
    </row>
    <row r="370" spans="1:17" ht="14.45" customHeight="1" x14ac:dyDescent="0.2">
      <c r="A370" s="832" t="s">
        <v>585</v>
      </c>
      <c r="B370" s="833" t="s">
        <v>5268</v>
      </c>
      <c r="C370" s="833" t="s">
        <v>5050</v>
      </c>
      <c r="D370" s="833" t="s">
        <v>5591</v>
      </c>
      <c r="E370" s="833" t="s">
        <v>5592</v>
      </c>
      <c r="F370" s="853">
        <v>90</v>
      </c>
      <c r="G370" s="853">
        <v>0</v>
      </c>
      <c r="H370" s="853"/>
      <c r="I370" s="853">
        <v>0</v>
      </c>
      <c r="J370" s="853">
        <v>65</v>
      </c>
      <c r="K370" s="853">
        <v>0</v>
      </c>
      <c r="L370" s="853"/>
      <c r="M370" s="853">
        <v>0</v>
      </c>
      <c r="N370" s="853">
        <v>80</v>
      </c>
      <c r="O370" s="853">
        <v>0</v>
      </c>
      <c r="P370" s="838"/>
      <c r="Q370" s="854">
        <v>0</v>
      </c>
    </row>
    <row r="371" spans="1:17" ht="14.45" customHeight="1" x14ac:dyDescent="0.2">
      <c r="A371" s="832" t="s">
        <v>585</v>
      </c>
      <c r="B371" s="833" t="s">
        <v>5268</v>
      </c>
      <c r="C371" s="833" t="s">
        <v>5050</v>
      </c>
      <c r="D371" s="833" t="s">
        <v>5593</v>
      </c>
      <c r="E371" s="833" t="s">
        <v>5594</v>
      </c>
      <c r="F371" s="853">
        <v>3</v>
      </c>
      <c r="G371" s="853">
        <v>0</v>
      </c>
      <c r="H371" s="853"/>
      <c r="I371" s="853">
        <v>0</v>
      </c>
      <c r="J371" s="853"/>
      <c r="K371" s="853"/>
      <c r="L371" s="853"/>
      <c r="M371" s="853"/>
      <c r="N371" s="853">
        <v>1</v>
      </c>
      <c r="O371" s="853">
        <v>0</v>
      </c>
      <c r="P371" s="838"/>
      <c r="Q371" s="854">
        <v>0</v>
      </c>
    </row>
    <row r="372" spans="1:17" ht="14.45" customHeight="1" x14ac:dyDescent="0.2">
      <c r="A372" s="832" t="s">
        <v>585</v>
      </c>
      <c r="B372" s="833" t="s">
        <v>5268</v>
      </c>
      <c r="C372" s="833" t="s">
        <v>5050</v>
      </c>
      <c r="D372" s="833" t="s">
        <v>5595</v>
      </c>
      <c r="E372" s="833" t="s">
        <v>5596</v>
      </c>
      <c r="F372" s="853">
        <v>15</v>
      </c>
      <c r="G372" s="853">
        <v>0</v>
      </c>
      <c r="H372" s="853"/>
      <c r="I372" s="853">
        <v>0</v>
      </c>
      <c r="J372" s="853">
        <v>22</v>
      </c>
      <c r="K372" s="853">
        <v>0</v>
      </c>
      <c r="L372" s="853"/>
      <c r="M372" s="853">
        <v>0</v>
      </c>
      <c r="N372" s="853">
        <v>2</v>
      </c>
      <c r="O372" s="853">
        <v>0</v>
      </c>
      <c r="P372" s="838"/>
      <c r="Q372" s="854">
        <v>0</v>
      </c>
    </row>
    <row r="373" spans="1:17" ht="14.45" customHeight="1" x14ac:dyDescent="0.2">
      <c r="A373" s="832" t="s">
        <v>585</v>
      </c>
      <c r="B373" s="833" t="s">
        <v>5268</v>
      </c>
      <c r="C373" s="833" t="s">
        <v>5050</v>
      </c>
      <c r="D373" s="833" t="s">
        <v>5597</v>
      </c>
      <c r="E373" s="833" t="s">
        <v>5598</v>
      </c>
      <c r="F373" s="853">
        <v>12</v>
      </c>
      <c r="G373" s="853">
        <v>0</v>
      </c>
      <c r="H373" s="853"/>
      <c r="I373" s="853">
        <v>0</v>
      </c>
      <c r="J373" s="853">
        <v>13</v>
      </c>
      <c r="K373" s="853">
        <v>0</v>
      </c>
      <c r="L373" s="853"/>
      <c r="M373" s="853">
        <v>0</v>
      </c>
      <c r="N373" s="853">
        <v>9</v>
      </c>
      <c r="O373" s="853">
        <v>0</v>
      </c>
      <c r="P373" s="838"/>
      <c r="Q373" s="854">
        <v>0</v>
      </c>
    </row>
    <row r="374" spans="1:17" ht="14.45" customHeight="1" x14ac:dyDescent="0.2">
      <c r="A374" s="832" t="s">
        <v>585</v>
      </c>
      <c r="B374" s="833" t="s">
        <v>5268</v>
      </c>
      <c r="C374" s="833" t="s">
        <v>5050</v>
      </c>
      <c r="D374" s="833" t="s">
        <v>5599</v>
      </c>
      <c r="E374" s="833" t="s">
        <v>5600</v>
      </c>
      <c r="F374" s="853">
        <v>2</v>
      </c>
      <c r="G374" s="853">
        <v>0</v>
      </c>
      <c r="H374" s="853"/>
      <c r="I374" s="853">
        <v>0</v>
      </c>
      <c r="J374" s="853">
        <v>2</v>
      </c>
      <c r="K374" s="853">
        <v>0</v>
      </c>
      <c r="L374" s="853"/>
      <c r="M374" s="853">
        <v>0</v>
      </c>
      <c r="N374" s="853">
        <v>1</v>
      </c>
      <c r="O374" s="853">
        <v>0</v>
      </c>
      <c r="P374" s="838"/>
      <c r="Q374" s="854">
        <v>0</v>
      </c>
    </row>
    <row r="375" spans="1:17" ht="14.45" customHeight="1" x14ac:dyDescent="0.2">
      <c r="A375" s="832" t="s">
        <v>585</v>
      </c>
      <c r="B375" s="833" t="s">
        <v>5268</v>
      </c>
      <c r="C375" s="833" t="s">
        <v>5050</v>
      </c>
      <c r="D375" s="833" t="s">
        <v>5601</v>
      </c>
      <c r="E375" s="833" t="s">
        <v>5602</v>
      </c>
      <c r="F375" s="853">
        <v>58</v>
      </c>
      <c r="G375" s="853">
        <v>0</v>
      </c>
      <c r="H375" s="853"/>
      <c r="I375" s="853">
        <v>0</v>
      </c>
      <c r="J375" s="853">
        <v>41</v>
      </c>
      <c r="K375" s="853">
        <v>0</v>
      </c>
      <c r="L375" s="853"/>
      <c r="M375" s="853">
        <v>0</v>
      </c>
      <c r="N375" s="853">
        <v>51</v>
      </c>
      <c r="O375" s="853">
        <v>0</v>
      </c>
      <c r="P375" s="838"/>
      <c r="Q375" s="854">
        <v>0</v>
      </c>
    </row>
    <row r="376" spans="1:17" ht="14.45" customHeight="1" x14ac:dyDescent="0.2">
      <c r="A376" s="832" t="s">
        <v>585</v>
      </c>
      <c r="B376" s="833" t="s">
        <v>5268</v>
      </c>
      <c r="C376" s="833" t="s">
        <v>5050</v>
      </c>
      <c r="D376" s="833" t="s">
        <v>5603</v>
      </c>
      <c r="E376" s="833" t="s">
        <v>5604</v>
      </c>
      <c r="F376" s="853">
        <v>3</v>
      </c>
      <c r="G376" s="853">
        <v>0</v>
      </c>
      <c r="H376" s="853"/>
      <c r="I376" s="853">
        <v>0</v>
      </c>
      <c r="J376" s="853">
        <v>2</v>
      </c>
      <c r="K376" s="853">
        <v>0</v>
      </c>
      <c r="L376" s="853"/>
      <c r="M376" s="853">
        <v>0</v>
      </c>
      <c r="N376" s="853">
        <v>2</v>
      </c>
      <c r="O376" s="853">
        <v>0</v>
      </c>
      <c r="P376" s="838"/>
      <c r="Q376" s="854">
        <v>0</v>
      </c>
    </row>
    <row r="377" spans="1:17" ht="14.45" customHeight="1" x14ac:dyDescent="0.2">
      <c r="A377" s="832" t="s">
        <v>585</v>
      </c>
      <c r="B377" s="833" t="s">
        <v>5268</v>
      </c>
      <c r="C377" s="833" t="s">
        <v>5050</v>
      </c>
      <c r="D377" s="833" t="s">
        <v>5605</v>
      </c>
      <c r="E377" s="833" t="s">
        <v>5606</v>
      </c>
      <c r="F377" s="853">
        <v>1</v>
      </c>
      <c r="G377" s="853">
        <v>0</v>
      </c>
      <c r="H377" s="853"/>
      <c r="I377" s="853">
        <v>0</v>
      </c>
      <c r="J377" s="853"/>
      <c r="K377" s="853"/>
      <c r="L377" s="853"/>
      <c r="M377" s="853"/>
      <c r="N377" s="853"/>
      <c r="O377" s="853"/>
      <c r="P377" s="838"/>
      <c r="Q377" s="854"/>
    </row>
    <row r="378" spans="1:17" ht="14.45" customHeight="1" x14ac:dyDescent="0.2">
      <c r="A378" s="832" t="s">
        <v>585</v>
      </c>
      <c r="B378" s="833" t="s">
        <v>5268</v>
      </c>
      <c r="C378" s="833" t="s">
        <v>5050</v>
      </c>
      <c r="D378" s="833" t="s">
        <v>5607</v>
      </c>
      <c r="E378" s="833" t="s">
        <v>5608</v>
      </c>
      <c r="F378" s="853">
        <v>3</v>
      </c>
      <c r="G378" s="853">
        <v>0</v>
      </c>
      <c r="H378" s="853"/>
      <c r="I378" s="853">
        <v>0</v>
      </c>
      <c r="J378" s="853">
        <v>2</v>
      </c>
      <c r="K378" s="853">
        <v>0</v>
      </c>
      <c r="L378" s="853"/>
      <c r="M378" s="853">
        <v>0</v>
      </c>
      <c r="N378" s="853">
        <v>3</v>
      </c>
      <c r="O378" s="853">
        <v>0</v>
      </c>
      <c r="P378" s="838"/>
      <c r="Q378" s="854">
        <v>0</v>
      </c>
    </row>
    <row r="379" spans="1:17" ht="14.45" customHeight="1" x14ac:dyDescent="0.2">
      <c r="A379" s="832" t="s">
        <v>585</v>
      </c>
      <c r="B379" s="833" t="s">
        <v>5268</v>
      </c>
      <c r="C379" s="833" t="s">
        <v>5050</v>
      </c>
      <c r="D379" s="833" t="s">
        <v>5609</v>
      </c>
      <c r="E379" s="833" t="s">
        <v>5610</v>
      </c>
      <c r="F379" s="853">
        <v>7</v>
      </c>
      <c r="G379" s="853">
        <v>0</v>
      </c>
      <c r="H379" s="853"/>
      <c r="I379" s="853">
        <v>0</v>
      </c>
      <c r="J379" s="853">
        <v>4</v>
      </c>
      <c r="K379" s="853">
        <v>0</v>
      </c>
      <c r="L379" s="853"/>
      <c r="M379" s="853">
        <v>0</v>
      </c>
      <c r="N379" s="853">
        <v>4</v>
      </c>
      <c r="O379" s="853">
        <v>0</v>
      </c>
      <c r="P379" s="838"/>
      <c r="Q379" s="854">
        <v>0</v>
      </c>
    </row>
    <row r="380" spans="1:17" ht="14.45" customHeight="1" x14ac:dyDescent="0.2">
      <c r="A380" s="832" t="s">
        <v>585</v>
      </c>
      <c r="B380" s="833" t="s">
        <v>5268</v>
      </c>
      <c r="C380" s="833" t="s">
        <v>5050</v>
      </c>
      <c r="D380" s="833" t="s">
        <v>5611</v>
      </c>
      <c r="E380" s="833" t="s">
        <v>5612</v>
      </c>
      <c r="F380" s="853">
        <v>5</v>
      </c>
      <c r="G380" s="853">
        <v>0</v>
      </c>
      <c r="H380" s="853"/>
      <c r="I380" s="853">
        <v>0</v>
      </c>
      <c r="J380" s="853">
        <v>3</v>
      </c>
      <c r="K380" s="853">
        <v>0</v>
      </c>
      <c r="L380" s="853"/>
      <c r="M380" s="853">
        <v>0</v>
      </c>
      <c r="N380" s="853">
        <v>3</v>
      </c>
      <c r="O380" s="853">
        <v>0</v>
      </c>
      <c r="P380" s="838"/>
      <c r="Q380" s="854">
        <v>0</v>
      </c>
    </row>
    <row r="381" spans="1:17" ht="14.45" customHeight="1" x14ac:dyDescent="0.2">
      <c r="A381" s="832" t="s">
        <v>585</v>
      </c>
      <c r="B381" s="833" t="s">
        <v>5268</v>
      </c>
      <c r="C381" s="833" t="s">
        <v>5050</v>
      </c>
      <c r="D381" s="833" t="s">
        <v>5613</v>
      </c>
      <c r="E381" s="833" t="s">
        <v>5614</v>
      </c>
      <c r="F381" s="853">
        <v>1</v>
      </c>
      <c r="G381" s="853">
        <v>0</v>
      </c>
      <c r="H381" s="853"/>
      <c r="I381" s="853">
        <v>0</v>
      </c>
      <c r="J381" s="853">
        <v>1</v>
      </c>
      <c r="K381" s="853">
        <v>0</v>
      </c>
      <c r="L381" s="853"/>
      <c r="M381" s="853">
        <v>0</v>
      </c>
      <c r="N381" s="853">
        <v>5</v>
      </c>
      <c r="O381" s="853">
        <v>0</v>
      </c>
      <c r="P381" s="838"/>
      <c r="Q381" s="854">
        <v>0</v>
      </c>
    </row>
    <row r="382" spans="1:17" ht="14.45" customHeight="1" x14ac:dyDescent="0.2">
      <c r="A382" s="832" t="s">
        <v>585</v>
      </c>
      <c r="B382" s="833" t="s">
        <v>5268</v>
      </c>
      <c r="C382" s="833" t="s">
        <v>5050</v>
      </c>
      <c r="D382" s="833" t="s">
        <v>5615</v>
      </c>
      <c r="E382" s="833" t="s">
        <v>5616</v>
      </c>
      <c r="F382" s="853">
        <v>4</v>
      </c>
      <c r="G382" s="853">
        <v>0</v>
      </c>
      <c r="H382" s="853"/>
      <c r="I382" s="853">
        <v>0</v>
      </c>
      <c r="J382" s="853">
        <v>2</v>
      </c>
      <c r="K382" s="853">
        <v>0</v>
      </c>
      <c r="L382" s="853"/>
      <c r="M382" s="853">
        <v>0</v>
      </c>
      <c r="N382" s="853"/>
      <c r="O382" s="853"/>
      <c r="P382" s="838"/>
      <c r="Q382" s="854"/>
    </row>
    <row r="383" spans="1:17" ht="14.45" customHeight="1" x14ac:dyDescent="0.2">
      <c r="A383" s="832" t="s">
        <v>585</v>
      </c>
      <c r="B383" s="833" t="s">
        <v>5268</v>
      </c>
      <c r="C383" s="833" t="s">
        <v>5050</v>
      </c>
      <c r="D383" s="833" t="s">
        <v>5617</v>
      </c>
      <c r="E383" s="833" t="s">
        <v>5618</v>
      </c>
      <c r="F383" s="853">
        <v>2</v>
      </c>
      <c r="G383" s="853">
        <v>0</v>
      </c>
      <c r="H383" s="853"/>
      <c r="I383" s="853">
        <v>0</v>
      </c>
      <c r="J383" s="853"/>
      <c r="K383" s="853"/>
      <c r="L383" s="853"/>
      <c r="M383" s="853"/>
      <c r="N383" s="853">
        <v>2</v>
      </c>
      <c r="O383" s="853">
        <v>0</v>
      </c>
      <c r="P383" s="838"/>
      <c r="Q383" s="854">
        <v>0</v>
      </c>
    </row>
    <row r="384" spans="1:17" ht="14.45" customHeight="1" x14ac:dyDescent="0.2">
      <c r="A384" s="832" t="s">
        <v>585</v>
      </c>
      <c r="B384" s="833" t="s">
        <v>5268</v>
      </c>
      <c r="C384" s="833" t="s">
        <v>5050</v>
      </c>
      <c r="D384" s="833" t="s">
        <v>5619</v>
      </c>
      <c r="E384" s="833" t="s">
        <v>5620</v>
      </c>
      <c r="F384" s="853">
        <v>6</v>
      </c>
      <c r="G384" s="853">
        <v>0</v>
      </c>
      <c r="H384" s="853"/>
      <c r="I384" s="853">
        <v>0</v>
      </c>
      <c r="J384" s="853">
        <v>2</v>
      </c>
      <c r="K384" s="853">
        <v>0</v>
      </c>
      <c r="L384" s="853"/>
      <c r="M384" s="853">
        <v>0</v>
      </c>
      <c r="N384" s="853">
        <v>3</v>
      </c>
      <c r="O384" s="853">
        <v>0</v>
      </c>
      <c r="P384" s="838"/>
      <c r="Q384" s="854">
        <v>0</v>
      </c>
    </row>
    <row r="385" spans="1:17" ht="14.45" customHeight="1" x14ac:dyDescent="0.2">
      <c r="A385" s="832" t="s">
        <v>585</v>
      </c>
      <c r="B385" s="833" t="s">
        <v>5268</v>
      </c>
      <c r="C385" s="833" t="s">
        <v>5050</v>
      </c>
      <c r="D385" s="833" t="s">
        <v>5621</v>
      </c>
      <c r="E385" s="833" t="s">
        <v>5622</v>
      </c>
      <c r="F385" s="853">
        <v>3</v>
      </c>
      <c r="G385" s="853">
        <v>0</v>
      </c>
      <c r="H385" s="853"/>
      <c r="I385" s="853">
        <v>0</v>
      </c>
      <c r="J385" s="853">
        <v>1</v>
      </c>
      <c r="K385" s="853">
        <v>0</v>
      </c>
      <c r="L385" s="853"/>
      <c r="M385" s="853">
        <v>0</v>
      </c>
      <c r="N385" s="853">
        <v>1</v>
      </c>
      <c r="O385" s="853">
        <v>0</v>
      </c>
      <c r="P385" s="838"/>
      <c r="Q385" s="854">
        <v>0</v>
      </c>
    </row>
    <row r="386" spans="1:17" ht="14.45" customHeight="1" x14ac:dyDescent="0.2">
      <c r="A386" s="832" t="s">
        <v>585</v>
      </c>
      <c r="B386" s="833" t="s">
        <v>5268</v>
      </c>
      <c r="C386" s="833" t="s">
        <v>5050</v>
      </c>
      <c r="D386" s="833" t="s">
        <v>5623</v>
      </c>
      <c r="E386" s="833" t="s">
        <v>5624</v>
      </c>
      <c r="F386" s="853">
        <v>30</v>
      </c>
      <c r="G386" s="853">
        <v>0</v>
      </c>
      <c r="H386" s="853"/>
      <c r="I386" s="853">
        <v>0</v>
      </c>
      <c r="J386" s="853">
        <v>53</v>
      </c>
      <c r="K386" s="853">
        <v>0</v>
      </c>
      <c r="L386" s="853"/>
      <c r="M386" s="853">
        <v>0</v>
      </c>
      <c r="N386" s="853">
        <v>15</v>
      </c>
      <c r="O386" s="853">
        <v>0</v>
      </c>
      <c r="P386" s="838"/>
      <c r="Q386" s="854">
        <v>0</v>
      </c>
    </row>
    <row r="387" spans="1:17" ht="14.45" customHeight="1" x14ac:dyDescent="0.2">
      <c r="A387" s="832" t="s">
        <v>585</v>
      </c>
      <c r="B387" s="833" t="s">
        <v>5268</v>
      </c>
      <c r="C387" s="833" t="s">
        <v>5050</v>
      </c>
      <c r="D387" s="833" t="s">
        <v>5625</v>
      </c>
      <c r="E387" s="833" t="s">
        <v>5626</v>
      </c>
      <c r="F387" s="853"/>
      <c r="G387" s="853"/>
      <c r="H387" s="853"/>
      <c r="I387" s="853"/>
      <c r="J387" s="853">
        <v>6</v>
      </c>
      <c r="K387" s="853">
        <v>0</v>
      </c>
      <c r="L387" s="853"/>
      <c r="M387" s="853">
        <v>0</v>
      </c>
      <c r="N387" s="853">
        <v>1</v>
      </c>
      <c r="O387" s="853">
        <v>0</v>
      </c>
      <c r="P387" s="838"/>
      <c r="Q387" s="854">
        <v>0</v>
      </c>
    </row>
    <row r="388" spans="1:17" ht="14.45" customHeight="1" x14ac:dyDescent="0.2">
      <c r="A388" s="832" t="s">
        <v>585</v>
      </c>
      <c r="B388" s="833" t="s">
        <v>5268</v>
      </c>
      <c r="C388" s="833" t="s">
        <v>5050</v>
      </c>
      <c r="D388" s="833" t="s">
        <v>5627</v>
      </c>
      <c r="E388" s="833" t="s">
        <v>5628</v>
      </c>
      <c r="F388" s="853"/>
      <c r="G388" s="853"/>
      <c r="H388" s="853"/>
      <c r="I388" s="853"/>
      <c r="J388" s="853"/>
      <c r="K388" s="853"/>
      <c r="L388" s="853"/>
      <c r="M388" s="853"/>
      <c r="N388" s="853">
        <v>1</v>
      </c>
      <c r="O388" s="853">
        <v>0</v>
      </c>
      <c r="P388" s="838"/>
      <c r="Q388" s="854">
        <v>0</v>
      </c>
    </row>
    <row r="389" spans="1:17" ht="14.45" customHeight="1" x14ac:dyDescent="0.2">
      <c r="A389" s="832" t="s">
        <v>585</v>
      </c>
      <c r="B389" s="833" t="s">
        <v>5268</v>
      </c>
      <c r="C389" s="833" t="s">
        <v>5050</v>
      </c>
      <c r="D389" s="833" t="s">
        <v>5629</v>
      </c>
      <c r="E389" s="833" t="s">
        <v>5630</v>
      </c>
      <c r="F389" s="853"/>
      <c r="G389" s="853"/>
      <c r="H389" s="853"/>
      <c r="I389" s="853"/>
      <c r="J389" s="853">
        <v>2</v>
      </c>
      <c r="K389" s="853">
        <v>0</v>
      </c>
      <c r="L389" s="853"/>
      <c r="M389" s="853">
        <v>0</v>
      </c>
      <c r="N389" s="853"/>
      <c r="O389" s="853"/>
      <c r="P389" s="838"/>
      <c r="Q389" s="854"/>
    </row>
    <row r="390" spans="1:17" ht="14.45" customHeight="1" x14ac:dyDescent="0.2">
      <c r="A390" s="832" t="s">
        <v>585</v>
      </c>
      <c r="B390" s="833" t="s">
        <v>5268</v>
      </c>
      <c r="C390" s="833" t="s">
        <v>5050</v>
      </c>
      <c r="D390" s="833" t="s">
        <v>5631</v>
      </c>
      <c r="E390" s="833" t="s">
        <v>5632</v>
      </c>
      <c r="F390" s="853"/>
      <c r="G390" s="853"/>
      <c r="H390" s="853"/>
      <c r="I390" s="853"/>
      <c r="J390" s="853"/>
      <c r="K390" s="853"/>
      <c r="L390" s="853"/>
      <c r="M390" s="853"/>
      <c r="N390" s="853">
        <v>1</v>
      </c>
      <c r="O390" s="853">
        <v>0</v>
      </c>
      <c r="P390" s="838"/>
      <c r="Q390" s="854">
        <v>0</v>
      </c>
    </row>
    <row r="391" spans="1:17" ht="14.45" customHeight="1" x14ac:dyDescent="0.2">
      <c r="A391" s="832" t="s">
        <v>585</v>
      </c>
      <c r="B391" s="833" t="s">
        <v>5268</v>
      </c>
      <c r="C391" s="833" t="s">
        <v>5050</v>
      </c>
      <c r="D391" s="833" t="s">
        <v>5633</v>
      </c>
      <c r="E391" s="833" t="s">
        <v>5634</v>
      </c>
      <c r="F391" s="853"/>
      <c r="G391" s="853"/>
      <c r="H391" s="853"/>
      <c r="I391" s="853"/>
      <c r="J391" s="853">
        <v>2</v>
      </c>
      <c r="K391" s="853">
        <v>0</v>
      </c>
      <c r="L391" s="853"/>
      <c r="M391" s="853">
        <v>0</v>
      </c>
      <c r="N391" s="853"/>
      <c r="O391" s="853"/>
      <c r="P391" s="838"/>
      <c r="Q391" s="854"/>
    </row>
    <row r="392" spans="1:17" ht="14.45" customHeight="1" x14ac:dyDescent="0.2">
      <c r="A392" s="832" t="s">
        <v>585</v>
      </c>
      <c r="B392" s="833" t="s">
        <v>5268</v>
      </c>
      <c r="C392" s="833" t="s">
        <v>5050</v>
      </c>
      <c r="D392" s="833" t="s">
        <v>5635</v>
      </c>
      <c r="E392" s="833" t="s">
        <v>5636</v>
      </c>
      <c r="F392" s="853"/>
      <c r="G392" s="853"/>
      <c r="H392" s="853"/>
      <c r="I392" s="853"/>
      <c r="J392" s="853">
        <v>1</v>
      </c>
      <c r="K392" s="853">
        <v>0</v>
      </c>
      <c r="L392" s="853"/>
      <c r="M392" s="853">
        <v>0</v>
      </c>
      <c r="N392" s="853"/>
      <c r="O392" s="853"/>
      <c r="P392" s="838"/>
      <c r="Q392" s="854"/>
    </row>
    <row r="393" spans="1:17" ht="14.45" customHeight="1" x14ac:dyDescent="0.2">
      <c r="A393" s="832" t="s">
        <v>585</v>
      </c>
      <c r="B393" s="833" t="s">
        <v>5268</v>
      </c>
      <c r="C393" s="833" t="s">
        <v>5050</v>
      </c>
      <c r="D393" s="833" t="s">
        <v>5175</v>
      </c>
      <c r="E393" s="833" t="s">
        <v>5176</v>
      </c>
      <c r="F393" s="853">
        <v>1</v>
      </c>
      <c r="G393" s="853">
        <v>720</v>
      </c>
      <c r="H393" s="853"/>
      <c r="I393" s="853">
        <v>720</v>
      </c>
      <c r="J393" s="853"/>
      <c r="K393" s="853"/>
      <c r="L393" s="853"/>
      <c r="M393" s="853"/>
      <c r="N393" s="853">
        <v>1</v>
      </c>
      <c r="O393" s="853">
        <v>723</v>
      </c>
      <c r="P393" s="838"/>
      <c r="Q393" s="854">
        <v>723</v>
      </c>
    </row>
    <row r="394" spans="1:17" ht="14.45" customHeight="1" x14ac:dyDescent="0.2">
      <c r="A394" s="832" t="s">
        <v>585</v>
      </c>
      <c r="B394" s="833" t="s">
        <v>5268</v>
      </c>
      <c r="C394" s="833" t="s">
        <v>5050</v>
      </c>
      <c r="D394" s="833" t="s">
        <v>5213</v>
      </c>
      <c r="E394" s="833" t="s">
        <v>5214</v>
      </c>
      <c r="F394" s="853">
        <v>416</v>
      </c>
      <c r="G394" s="853">
        <v>0</v>
      </c>
      <c r="H394" s="853"/>
      <c r="I394" s="853">
        <v>0</v>
      </c>
      <c r="J394" s="853">
        <v>390</v>
      </c>
      <c r="K394" s="853">
        <v>0</v>
      </c>
      <c r="L394" s="853"/>
      <c r="M394" s="853">
        <v>0</v>
      </c>
      <c r="N394" s="853">
        <v>409</v>
      </c>
      <c r="O394" s="853">
        <v>0</v>
      </c>
      <c r="P394" s="838"/>
      <c r="Q394" s="854">
        <v>0</v>
      </c>
    </row>
    <row r="395" spans="1:17" ht="14.45" customHeight="1" x14ac:dyDescent="0.2">
      <c r="A395" s="832" t="s">
        <v>585</v>
      </c>
      <c r="B395" s="833" t="s">
        <v>5268</v>
      </c>
      <c r="C395" s="833" t="s">
        <v>5050</v>
      </c>
      <c r="D395" s="833" t="s">
        <v>5077</v>
      </c>
      <c r="E395" s="833" t="s">
        <v>5078</v>
      </c>
      <c r="F395" s="853">
        <v>15</v>
      </c>
      <c r="G395" s="853">
        <v>1290</v>
      </c>
      <c r="H395" s="853">
        <v>1.875</v>
      </c>
      <c r="I395" s="853">
        <v>86</v>
      </c>
      <c r="J395" s="853">
        <v>8</v>
      </c>
      <c r="K395" s="853">
        <v>688</v>
      </c>
      <c r="L395" s="853">
        <v>1</v>
      </c>
      <c r="M395" s="853">
        <v>86</v>
      </c>
      <c r="N395" s="853">
        <v>18</v>
      </c>
      <c r="O395" s="853">
        <v>1566</v>
      </c>
      <c r="P395" s="838">
        <v>2.2761627906976742</v>
      </c>
      <c r="Q395" s="854">
        <v>87</v>
      </c>
    </row>
    <row r="396" spans="1:17" ht="14.45" customHeight="1" x14ac:dyDescent="0.2">
      <c r="A396" s="832" t="s">
        <v>585</v>
      </c>
      <c r="B396" s="833" t="s">
        <v>5268</v>
      </c>
      <c r="C396" s="833" t="s">
        <v>5050</v>
      </c>
      <c r="D396" s="833" t="s">
        <v>5637</v>
      </c>
      <c r="E396" s="833" t="s">
        <v>5638</v>
      </c>
      <c r="F396" s="853">
        <v>205</v>
      </c>
      <c r="G396" s="853">
        <v>109060</v>
      </c>
      <c r="H396" s="853">
        <v>0.9543895267432092</v>
      </c>
      <c r="I396" s="853">
        <v>532</v>
      </c>
      <c r="J396" s="853">
        <v>214</v>
      </c>
      <c r="K396" s="853">
        <v>114272</v>
      </c>
      <c r="L396" s="853">
        <v>1</v>
      </c>
      <c r="M396" s="853">
        <v>533.98130841121497</v>
      </c>
      <c r="N396" s="853">
        <v>193</v>
      </c>
      <c r="O396" s="853">
        <v>104027</v>
      </c>
      <c r="P396" s="838">
        <v>0.91034549145897503</v>
      </c>
      <c r="Q396" s="854">
        <v>539</v>
      </c>
    </row>
    <row r="397" spans="1:17" ht="14.45" customHeight="1" x14ac:dyDescent="0.2">
      <c r="A397" s="832" t="s">
        <v>585</v>
      </c>
      <c r="B397" s="833" t="s">
        <v>5268</v>
      </c>
      <c r="C397" s="833" t="s">
        <v>5050</v>
      </c>
      <c r="D397" s="833" t="s">
        <v>5639</v>
      </c>
      <c r="E397" s="833" t="s">
        <v>5640</v>
      </c>
      <c r="F397" s="853">
        <v>3676</v>
      </c>
      <c r="G397" s="853">
        <v>3599891</v>
      </c>
      <c r="H397" s="853">
        <v>1.0700798690182582</v>
      </c>
      <c r="I397" s="853">
        <v>979.29570184983675</v>
      </c>
      <c r="J397" s="853">
        <v>3356</v>
      </c>
      <c r="K397" s="853">
        <v>3364133</v>
      </c>
      <c r="L397" s="853">
        <v>1</v>
      </c>
      <c r="M397" s="853">
        <v>1002.423420738975</v>
      </c>
      <c r="N397" s="853">
        <v>3290</v>
      </c>
      <c r="O397" s="853">
        <v>3317378</v>
      </c>
      <c r="P397" s="838">
        <v>0.98610191689805371</v>
      </c>
      <c r="Q397" s="854">
        <v>1008.3215805471125</v>
      </c>
    </row>
    <row r="398" spans="1:17" ht="14.45" customHeight="1" x14ac:dyDescent="0.2">
      <c r="A398" s="832" t="s">
        <v>585</v>
      </c>
      <c r="B398" s="833" t="s">
        <v>5268</v>
      </c>
      <c r="C398" s="833" t="s">
        <v>5050</v>
      </c>
      <c r="D398" s="833" t="s">
        <v>5641</v>
      </c>
      <c r="E398" s="833" t="s">
        <v>5642</v>
      </c>
      <c r="F398" s="853">
        <v>8</v>
      </c>
      <c r="G398" s="853">
        <v>0</v>
      </c>
      <c r="H398" s="853"/>
      <c r="I398" s="853">
        <v>0</v>
      </c>
      <c r="J398" s="853"/>
      <c r="K398" s="853"/>
      <c r="L398" s="853"/>
      <c r="M398" s="853"/>
      <c r="N398" s="853"/>
      <c r="O398" s="853"/>
      <c r="P398" s="838"/>
      <c r="Q398" s="854"/>
    </row>
    <row r="399" spans="1:17" ht="14.45" customHeight="1" x14ac:dyDescent="0.2">
      <c r="A399" s="832" t="s">
        <v>585</v>
      </c>
      <c r="B399" s="833" t="s">
        <v>5268</v>
      </c>
      <c r="C399" s="833" t="s">
        <v>5050</v>
      </c>
      <c r="D399" s="833" t="s">
        <v>5643</v>
      </c>
      <c r="E399" s="833" t="s">
        <v>5644</v>
      </c>
      <c r="F399" s="853">
        <v>98</v>
      </c>
      <c r="G399" s="853">
        <v>4797100</v>
      </c>
      <c r="H399" s="853">
        <v>1.1387671755127193</v>
      </c>
      <c r="I399" s="853">
        <v>48950</v>
      </c>
      <c r="J399" s="853">
        <v>86</v>
      </c>
      <c r="K399" s="853">
        <v>4212538</v>
      </c>
      <c r="L399" s="853">
        <v>1</v>
      </c>
      <c r="M399" s="853">
        <v>48983</v>
      </c>
      <c r="N399" s="853">
        <v>98</v>
      </c>
      <c r="O399" s="853">
        <v>4811392</v>
      </c>
      <c r="P399" s="838">
        <v>1.1421599045516029</v>
      </c>
      <c r="Q399" s="854">
        <v>49095.836734693876</v>
      </c>
    </row>
    <row r="400" spans="1:17" ht="14.45" customHeight="1" x14ac:dyDescent="0.2">
      <c r="A400" s="832" t="s">
        <v>585</v>
      </c>
      <c r="B400" s="833" t="s">
        <v>5268</v>
      </c>
      <c r="C400" s="833" t="s">
        <v>5050</v>
      </c>
      <c r="D400" s="833" t="s">
        <v>5645</v>
      </c>
      <c r="E400" s="833" t="s">
        <v>5646</v>
      </c>
      <c r="F400" s="853">
        <v>8</v>
      </c>
      <c r="G400" s="853">
        <v>15008</v>
      </c>
      <c r="H400" s="853">
        <v>3.9957401490947815</v>
      </c>
      <c r="I400" s="853">
        <v>1876</v>
      </c>
      <c r="J400" s="853">
        <v>2</v>
      </c>
      <c r="K400" s="853">
        <v>3756</v>
      </c>
      <c r="L400" s="853">
        <v>1</v>
      </c>
      <c r="M400" s="853">
        <v>1878</v>
      </c>
      <c r="N400" s="853">
        <v>18</v>
      </c>
      <c r="O400" s="853">
        <v>33966</v>
      </c>
      <c r="P400" s="838">
        <v>9.0431309904153352</v>
      </c>
      <c r="Q400" s="854">
        <v>1887</v>
      </c>
    </row>
    <row r="401" spans="1:17" ht="14.45" customHeight="1" x14ac:dyDescent="0.2">
      <c r="A401" s="832" t="s">
        <v>585</v>
      </c>
      <c r="B401" s="833" t="s">
        <v>5268</v>
      </c>
      <c r="C401" s="833" t="s">
        <v>5050</v>
      </c>
      <c r="D401" s="833" t="s">
        <v>5221</v>
      </c>
      <c r="E401" s="833" t="s">
        <v>5222</v>
      </c>
      <c r="F401" s="853">
        <v>1</v>
      </c>
      <c r="G401" s="853">
        <v>9346</v>
      </c>
      <c r="H401" s="853">
        <v>0.99839760709325931</v>
      </c>
      <c r="I401" s="853">
        <v>9346</v>
      </c>
      <c r="J401" s="853">
        <v>1</v>
      </c>
      <c r="K401" s="853">
        <v>9361</v>
      </c>
      <c r="L401" s="853">
        <v>1</v>
      </c>
      <c r="M401" s="853">
        <v>9361</v>
      </c>
      <c r="N401" s="853">
        <v>6</v>
      </c>
      <c r="O401" s="853">
        <v>56406</v>
      </c>
      <c r="P401" s="838">
        <v>6.0256382865078519</v>
      </c>
      <c r="Q401" s="854">
        <v>9401</v>
      </c>
    </row>
    <row r="402" spans="1:17" ht="14.45" customHeight="1" x14ac:dyDescent="0.2">
      <c r="A402" s="832" t="s">
        <v>585</v>
      </c>
      <c r="B402" s="833" t="s">
        <v>5268</v>
      </c>
      <c r="C402" s="833" t="s">
        <v>5050</v>
      </c>
      <c r="D402" s="833" t="s">
        <v>5647</v>
      </c>
      <c r="E402" s="833" t="s">
        <v>5648</v>
      </c>
      <c r="F402" s="853">
        <v>11</v>
      </c>
      <c r="G402" s="853">
        <v>4895</v>
      </c>
      <c r="H402" s="853">
        <v>0.54876681614349776</v>
      </c>
      <c r="I402" s="853">
        <v>445</v>
      </c>
      <c r="J402" s="853">
        <v>20</v>
      </c>
      <c r="K402" s="853">
        <v>8920</v>
      </c>
      <c r="L402" s="853">
        <v>1</v>
      </c>
      <c r="M402" s="853">
        <v>446</v>
      </c>
      <c r="N402" s="853">
        <v>7</v>
      </c>
      <c r="O402" s="853">
        <v>3136</v>
      </c>
      <c r="P402" s="838">
        <v>0.35156950672645743</v>
      </c>
      <c r="Q402" s="854">
        <v>448</v>
      </c>
    </row>
    <row r="403" spans="1:17" ht="14.45" customHeight="1" x14ac:dyDescent="0.2">
      <c r="A403" s="832" t="s">
        <v>585</v>
      </c>
      <c r="B403" s="833" t="s">
        <v>5268</v>
      </c>
      <c r="C403" s="833" t="s">
        <v>5050</v>
      </c>
      <c r="D403" s="833" t="s">
        <v>5258</v>
      </c>
      <c r="E403" s="833" t="s">
        <v>5259</v>
      </c>
      <c r="F403" s="853">
        <v>30</v>
      </c>
      <c r="G403" s="853">
        <v>25950</v>
      </c>
      <c r="H403" s="853">
        <v>0.56538411259749877</v>
      </c>
      <c r="I403" s="853">
        <v>865</v>
      </c>
      <c r="J403" s="853">
        <v>53</v>
      </c>
      <c r="K403" s="853">
        <v>45898</v>
      </c>
      <c r="L403" s="853">
        <v>1</v>
      </c>
      <c r="M403" s="853">
        <v>866</v>
      </c>
      <c r="N403" s="853">
        <v>15</v>
      </c>
      <c r="O403" s="853">
        <v>13065</v>
      </c>
      <c r="P403" s="838">
        <v>0.28465292605342279</v>
      </c>
      <c r="Q403" s="854">
        <v>871</v>
      </c>
    </row>
    <row r="404" spans="1:17" ht="14.45" customHeight="1" x14ac:dyDescent="0.2">
      <c r="A404" s="832" t="s">
        <v>585</v>
      </c>
      <c r="B404" s="833" t="s">
        <v>5268</v>
      </c>
      <c r="C404" s="833" t="s">
        <v>5050</v>
      </c>
      <c r="D404" s="833" t="s">
        <v>5649</v>
      </c>
      <c r="E404" s="833" t="s">
        <v>5650</v>
      </c>
      <c r="F404" s="853">
        <v>20</v>
      </c>
      <c r="G404" s="853">
        <v>0</v>
      </c>
      <c r="H404" s="853"/>
      <c r="I404" s="853">
        <v>0</v>
      </c>
      <c r="J404" s="853">
        <v>34</v>
      </c>
      <c r="K404" s="853">
        <v>0</v>
      </c>
      <c r="L404" s="853"/>
      <c r="M404" s="853">
        <v>0</v>
      </c>
      <c r="N404" s="853">
        <v>34</v>
      </c>
      <c r="O404" s="853">
        <v>0</v>
      </c>
      <c r="P404" s="838"/>
      <c r="Q404" s="854">
        <v>0</v>
      </c>
    </row>
    <row r="405" spans="1:17" ht="14.45" customHeight="1" x14ac:dyDescent="0.2">
      <c r="A405" s="832" t="s">
        <v>585</v>
      </c>
      <c r="B405" s="833" t="s">
        <v>5268</v>
      </c>
      <c r="C405" s="833" t="s">
        <v>5050</v>
      </c>
      <c r="D405" s="833" t="s">
        <v>5227</v>
      </c>
      <c r="E405" s="833" t="s">
        <v>5228</v>
      </c>
      <c r="F405" s="853">
        <v>376</v>
      </c>
      <c r="G405" s="853">
        <v>0</v>
      </c>
      <c r="H405" s="853"/>
      <c r="I405" s="853">
        <v>0</v>
      </c>
      <c r="J405" s="853">
        <v>343</v>
      </c>
      <c r="K405" s="853">
        <v>0</v>
      </c>
      <c r="L405" s="853"/>
      <c r="M405" s="853">
        <v>0</v>
      </c>
      <c r="N405" s="853">
        <v>352</v>
      </c>
      <c r="O405" s="853">
        <v>0</v>
      </c>
      <c r="P405" s="838"/>
      <c r="Q405" s="854">
        <v>0</v>
      </c>
    </row>
    <row r="406" spans="1:17" ht="14.45" customHeight="1" x14ac:dyDescent="0.2">
      <c r="A406" s="832" t="s">
        <v>585</v>
      </c>
      <c r="B406" s="833" t="s">
        <v>5268</v>
      </c>
      <c r="C406" s="833" t="s">
        <v>5050</v>
      </c>
      <c r="D406" s="833" t="s">
        <v>5231</v>
      </c>
      <c r="E406" s="833" t="s">
        <v>5232</v>
      </c>
      <c r="F406" s="853"/>
      <c r="G406" s="853"/>
      <c r="H406" s="853"/>
      <c r="I406" s="853"/>
      <c r="J406" s="853"/>
      <c r="K406" s="853"/>
      <c r="L406" s="853"/>
      <c r="M406" s="853"/>
      <c r="N406" s="853">
        <v>1</v>
      </c>
      <c r="O406" s="853">
        <v>7044</v>
      </c>
      <c r="P406" s="838"/>
      <c r="Q406" s="854">
        <v>7044</v>
      </c>
    </row>
    <row r="407" spans="1:17" ht="14.45" customHeight="1" x14ac:dyDescent="0.2">
      <c r="A407" s="832" t="s">
        <v>585</v>
      </c>
      <c r="B407" s="833" t="s">
        <v>5268</v>
      </c>
      <c r="C407" s="833" t="s">
        <v>5050</v>
      </c>
      <c r="D407" s="833" t="s">
        <v>5651</v>
      </c>
      <c r="E407" s="833" t="s">
        <v>5652</v>
      </c>
      <c r="F407" s="853">
        <v>297</v>
      </c>
      <c r="G407" s="853">
        <v>11492118</v>
      </c>
      <c r="H407" s="853">
        <v>1.0675509821888398</v>
      </c>
      <c r="I407" s="853">
        <v>38694</v>
      </c>
      <c r="J407" s="853">
        <v>278</v>
      </c>
      <c r="K407" s="853">
        <v>10764936</v>
      </c>
      <c r="L407" s="853">
        <v>1</v>
      </c>
      <c r="M407" s="853">
        <v>38722.791366906473</v>
      </c>
      <c r="N407" s="853">
        <v>281</v>
      </c>
      <c r="O407" s="853">
        <v>10908420</v>
      </c>
      <c r="P407" s="838">
        <v>1.0133288298230476</v>
      </c>
      <c r="Q407" s="854">
        <v>38820</v>
      </c>
    </row>
    <row r="408" spans="1:17" ht="14.45" customHeight="1" x14ac:dyDescent="0.2">
      <c r="A408" s="832" t="s">
        <v>585</v>
      </c>
      <c r="B408" s="833" t="s">
        <v>5268</v>
      </c>
      <c r="C408" s="833" t="s">
        <v>5050</v>
      </c>
      <c r="D408" s="833" t="s">
        <v>5233</v>
      </c>
      <c r="E408" s="833" t="s">
        <v>5234</v>
      </c>
      <c r="F408" s="853">
        <v>157</v>
      </c>
      <c r="G408" s="853">
        <v>0</v>
      </c>
      <c r="H408" s="853"/>
      <c r="I408" s="853">
        <v>0</v>
      </c>
      <c r="J408" s="853">
        <v>140</v>
      </c>
      <c r="K408" s="853">
        <v>0</v>
      </c>
      <c r="L408" s="853"/>
      <c r="M408" s="853">
        <v>0</v>
      </c>
      <c r="N408" s="853">
        <v>146</v>
      </c>
      <c r="O408" s="853">
        <v>0</v>
      </c>
      <c r="P408" s="838"/>
      <c r="Q408" s="854">
        <v>0</v>
      </c>
    </row>
    <row r="409" spans="1:17" ht="14.45" customHeight="1" x14ac:dyDescent="0.2">
      <c r="A409" s="832" t="s">
        <v>585</v>
      </c>
      <c r="B409" s="833" t="s">
        <v>5268</v>
      </c>
      <c r="C409" s="833" t="s">
        <v>5050</v>
      </c>
      <c r="D409" s="833" t="s">
        <v>5653</v>
      </c>
      <c r="E409" s="833" t="s">
        <v>5654</v>
      </c>
      <c r="F409" s="853"/>
      <c r="G409" s="853"/>
      <c r="H409" s="853"/>
      <c r="I409" s="853"/>
      <c r="J409" s="853">
        <v>1</v>
      </c>
      <c r="K409" s="853">
        <v>0</v>
      </c>
      <c r="L409" s="853"/>
      <c r="M409" s="853">
        <v>0</v>
      </c>
      <c r="N409" s="853"/>
      <c r="O409" s="853"/>
      <c r="P409" s="838"/>
      <c r="Q409" s="854"/>
    </row>
    <row r="410" spans="1:17" ht="14.45" customHeight="1" x14ac:dyDescent="0.2">
      <c r="A410" s="832" t="s">
        <v>585</v>
      </c>
      <c r="B410" s="833" t="s">
        <v>5268</v>
      </c>
      <c r="C410" s="833" t="s">
        <v>5050</v>
      </c>
      <c r="D410" s="833" t="s">
        <v>5655</v>
      </c>
      <c r="E410" s="833" t="s">
        <v>5656</v>
      </c>
      <c r="F410" s="853"/>
      <c r="G410" s="853"/>
      <c r="H410" s="853"/>
      <c r="I410" s="853"/>
      <c r="J410" s="853"/>
      <c r="K410" s="853"/>
      <c r="L410" s="853"/>
      <c r="M410" s="853"/>
      <c r="N410" s="853">
        <v>1</v>
      </c>
      <c r="O410" s="853">
        <v>0</v>
      </c>
      <c r="P410" s="838"/>
      <c r="Q410" s="854">
        <v>0</v>
      </c>
    </row>
    <row r="411" spans="1:17" ht="14.45" customHeight="1" x14ac:dyDescent="0.2">
      <c r="A411" s="832" t="s">
        <v>585</v>
      </c>
      <c r="B411" s="833" t="s">
        <v>5268</v>
      </c>
      <c r="C411" s="833" t="s">
        <v>5050</v>
      </c>
      <c r="D411" s="833" t="s">
        <v>5119</v>
      </c>
      <c r="E411" s="833" t="s">
        <v>5120</v>
      </c>
      <c r="F411" s="853">
        <v>417</v>
      </c>
      <c r="G411" s="853">
        <v>155541</v>
      </c>
      <c r="H411" s="853">
        <v>1.0475693368714558</v>
      </c>
      <c r="I411" s="853">
        <v>373</v>
      </c>
      <c r="J411" s="853">
        <v>397</v>
      </c>
      <c r="K411" s="853">
        <v>148478</v>
      </c>
      <c r="L411" s="853">
        <v>1</v>
      </c>
      <c r="M411" s="853">
        <v>374</v>
      </c>
      <c r="N411" s="853">
        <v>397</v>
      </c>
      <c r="O411" s="853">
        <v>149272</v>
      </c>
      <c r="P411" s="838">
        <v>1.0053475935828877</v>
      </c>
      <c r="Q411" s="854">
        <v>376</v>
      </c>
    </row>
    <row r="412" spans="1:17" ht="14.45" customHeight="1" x14ac:dyDescent="0.2">
      <c r="A412" s="832" t="s">
        <v>585</v>
      </c>
      <c r="B412" s="833" t="s">
        <v>5268</v>
      </c>
      <c r="C412" s="833" t="s">
        <v>5050</v>
      </c>
      <c r="D412" s="833" t="s">
        <v>5657</v>
      </c>
      <c r="E412" s="833" t="s">
        <v>5658</v>
      </c>
      <c r="F412" s="853">
        <v>285</v>
      </c>
      <c r="G412" s="853">
        <v>0</v>
      </c>
      <c r="H412" s="853"/>
      <c r="I412" s="853">
        <v>0</v>
      </c>
      <c r="J412" s="853">
        <v>277</v>
      </c>
      <c r="K412" s="853">
        <v>0</v>
      </c>
      <c r="L412" s="853"/>
      <c r="M412" s="853">
        <v>0</v>
      </c>
      <c r="N412" s="853">
        <v>291</v>
      </c>
      <c r="O412" s="853">
        <v>0</v>
      </c>
      <c r="P412" s="838"/>
      <c r="Q412" s="854">
        <v>0</v>
      </c>
    </row>
    <row r="413" spans="1:17" ht="14.45" customHeight="1" x14ac:dyDescent="0.2">
      <c r="A413" s="832" t="s">
        <v>585</v>
      </c>
      <c r="B413" s="833" t="s">
        <v>5268</v>
      </c>
      <c r="C413" s="833" t="s">
        <v>5050</v>
      </c>
      <c r="D413" s="833" t="s">
        <v>5235</v>
      </c>
      <c r="E413" s="833" t="s">
        <v>5236</v>
      </c>
      <c r="F413" s="853">
        <v>46</v>
      </c>
      <c r="G413" s="853">
        <v>0</v>
      </c>
      <c r="H413" s="853"/>
      <c r="I413" s="853">
        <v>0</v>
      </c>
      <c r="J413" s="853">
        <v>36</v>
      </c>
      <c r="K413" s="853">
        <v>0</v>
      </c>
      <c r="L413" s="853"/>
      <c r="M413" s="853">
        <v>0</v>
      </c>
      <c r="N413" s="853">
        <v>53</v>
      </c>
      <c r="O413" s="853">
        <v>0</v>
      </c>
      <c r="P413" s="838"/>
      <c r="Q413" s="854">
        <v>0</v>
      </c>
    </row>
    <row r="414" spans="1:17" ht="14.45" customHeight="1" x14ac:dyDescent="0.2">
      <c r="A414" s="832" t="s">
        <v>585</v>
      </c>
      <c r="B414" s="833" t="s">
        <v>5268</v>
      </c>
      <c r="C414" s="833" t="s">
        <v>5050</v>
      </c>
      <c r="D414" s="833" t="s">
        <v>5659</v>
      </c>
      <c r="E414" s="833" t="s">
        <v>5660</v>
      </c>
      <c r="F414" s="853">
        <v>17</v>
      </c>
      <c r="G414" s="853">
        <v>0</v>
      </c>
      <c r="H414" s="853"/>
      <c r="I414" s="853">
        <v>0</v>
      </c>
      <c r="J414" s="853">
        <v>15</v>
      </c>
      <c r="K414" s="853">
        <v>0</v>
      </c>
      <c r="L414" s="853"/>
      <c r="M414" s="853">
        <v>0</v>
      </c>
      <c r="N414" s="853">
        <v>28</v>
      </c>
      <c r="O414" s="853">
        <v>0</v>
      </c>
      <c r="P414" s="838"/>
      <c r="Q414" s="854">
        <v>0</v>
      </c>
    </row>
    <row r="415" spans="1:17" ht="14.45" customHeight="1" x14ac:dyDescent="0.2">
      <c r="A415" s="832" t="s">
        <v>585</v>
      </c>
      <c r="B415" s="833" t="s">
        <v>5268</v>
      </c>
      <c r="C415" s="833" t="s">
        <v>5050</v>
      </c>
      <c r="D415" s="833" t="s">
        <v>5661</v>
      </c>
      <c r="E415" s="833" t="s">
        <v>5662</v>
      </c>
      <c r="F415" s="853">
        <v>91</v>
      </c>
      <c r="G415" s="853">
        <v>0</v>
      </c>
      <c r="H415" s="853"/>
      <c r="I415" s="853">
        <v>0</v>
      </c>
      <c r="J415" s="853">
        <v>78</v>
      </c>
      <c r="K415" s="853">
        <v>0</v>
      </c>
      <c r="L415" s="853"/>
      <c r="M415" s="853">
        <v>0</v>
      </c>
      <c r="N415" s="853">
        <v>99</v>
      </c>
      <c r="O415" s="853">
        <v>0</v>
      </c>
      <c r="P415" s="838"/>
      <c r="Q415" s="854">
        <v>0</v>
      </c>
    </row>
    <row r="416" spans="1:17" ht="14.45" customHeight="1" x14ac:dyDescent="0.2">
      <c r="A416" s="832" t="s">
        <v>585</v>
      </c>
      <c r="B416" s="833" t="s">
        <v>5268</v>
      </c>
      <c r="C416" s="833" t="s">
        <v>5050</v>
      </c>
      <c r="D416" s="833" t="s">
        <v>5663</v>
      </c>
      <c r="E416" s="833" t="s">
        <v>5664</v>
      </c>
      <c r="F416" s="853">
        <v>17</v>
      </c>
      <c r="G416" s="853">
        <v>118269</v>
      </c>
      <c r="H416" s="853">
        <v>0.80871010092721751</v>
      </c>
      <c r="I416" s="853">
        <v>6957</v>
      </c>
      <c r="J416" s="853">
        <v>21</v>
      </c>
      <c r="K416" s="853">
        <v>146244</v>
      </c>
      <c r="L416" s="853">
        <v>1</v>
      </c>
      <c r="M416" s="853">
        <v>6964</v>
      </c>
      <c r="N416" s="853">
        <v>19</v>
      </c>
      <c r="O416" s="853">
        <v>132791</v>
      </c>
      <c r="P416" s="838">
        <v>0.90800990126090642</v>
      </c>
      <c r="Q416" s="854">
        <v>6989</v>
      </c>
    </row>
    <row r="417" spans="1:17" ht="14.45" customHeight="1" x14ac:dyDescent="0.2">
      <c r="A417" s="832" t="s">
        <v>585</v>
      </c>
      <c r="B417" s="833" t="s">
        <v>5268</v>
      </c>
      <c r="C417" s="833" t="s">
        <v>5050</v>
      </c>
      <c r="D417" s="833" t="s">
        <v>5665</v>
      </c>
      <c r="E417" s="833" t="s">
        <v>5666</v>
      </c>
      <c r="F417" s="853">
        <v>2</v>
      </c>
      <c r="G417" s="853">
        <v>0</v>
      </c>
      <c r="H417" s="853"/>
      <c r="I417" s="853">
        <v>0</v>
      </c>
      <c r="J417" s="853">
        <v>7</v>
      </c>
      <c r="K417" s="853">
        <v>0</v>
      </c>
      <c r="L417" s="853"/>
      <c r="M417" s="853">
        <v>0</v>
      </c>
      <c r="N417" s="853">
        <v>1</v>
      </c>
      <c r="O417" s="853">
        <v>0</v>
      </c>
      <c r="P417" s="838"/>
      <c r="Q417" s="854">
        <v>0</v>
      </c>
    </row>
    <row r="418" spans="1:17" ht="14.45" customHeight="1" x14ac:dyDescent="0.2">
      <c r="A418" s="832" t="s">
        <v>585</v>
      </c>
      <c r="B418" s="833" t="s">
        <v>5268</v>
      </c>
      <c r="C418" s="833" t="s">
        <v>5050</v>
      </c>
      <c r="D418" s="833" t="s">
        <v>5121</v>
      </c>
      <c r="E418" s="833" t="s">
        <v>5122</v>
      </c>
      <c r="F418" s="853">
        <v>488</v>
      </c>
      <c r="G418" s="853">
        <v>122488</v>
      </c>
      <c r="H418" s="853">
        <v>1.0084304814595271</v>
      </c>
      <c r="I418" s="853">
        <v>251</v>
      </c>
      <c r="J418" s="853">
        <v>482</v>
      </c>
      <c r="K418" s="853">
        <v>121464</v>
      </c>
      <c r="L418" s="853">
        <v>1</v>
      </c>
      <c r="M418" s="853">
        <v>252</v>
      </c>
      <c r="N418" s="853">
        <v>480</v>
      </c>
      <c r="O418" s="853">
        <v>121918</v>
      </c>
      <c r="P418" s="838">
        <v>1.003737732990845</v>
      </c>
      <c r="Q418" s="854">
        <v>253.99583333333334</v>
      </c>
    </row>
    <row r="419" spans="1:17" ht="14.45" customHeight="1" x14ac:dyDescent="0.2">
      <c r="A419" s="832" t="s">
        <v>585</v>
      </c>
      <c r="B419" s="833" t="s">
        <v>5268</v>
      </c>
      <c r="C419" s="833" t="s">
        <v>5050</v>
      </c>
      <c r="D419" s="833" t="s">
        <v>5667</v>
      </c>
      <c r="E419" s="833" t="s">
        <v>5668</v>
      </c>
      <c r="F419" s="853">
        <v>21</v>
      </c>
      <c r="G419" s="853">
        <v>274617</v>
      </c>
      <c r="H419" s="853">
        <v>0.91220639966516859</v>
      </c>
      <c r="I419" s="853">
        <v>13077</v>
      </c>
      <c r="J419" s="853">
        <v>23</v>
      </c>
      <c r="K419" s="853">
        <v>301047</v>
      </c>
      <c r="L419" s="853">
        <v>1</v>
      </c>
      <c r="M419" s="853">
        <v>13089</v>
      </c>
      <c r="N419" s="853">
        <v>24</v>
      </c>
      <c r="O419" s="853">
        <v>315072</v>
      </c>
      <c r="P419" s="838">
        <v>1.0465874099393118</v>
      </c>
      <c r="Q419" s="854">
        <v>13128</v>
      </c>
    </row>
    <row r="420" spans="1:17" ht="14.45" customHeight="1" x14ac:dyDescent="0.2">
      <c r="A420" s="832" t="s">
        <v>585</v>
      </c>
      <c r="B420" s="833" t="s">
        <v>5268</v>
      </c>
      <c r="C420" s="833" t="s">
        <v>5050</v>
      </c>
      <c r="D420" s="833" t="s">
        <v>5669</v>
      </c>
      <c r="E420" s="833" t="s">
        <v>5670</v>
      </c>
      <c r="F420" s="853">
        <v>6</v>
      </c>
      <c r="G420" s="853">
        <v>26562</v>
      </c>
      <c r="H420" s="853">
        <v>2.9983068066373182</v>
      </c>
      <c r="I420" s="853">
        <v>4427</v>
      </c>
      <c r="J420" s="853">
        <v>2</v>
      </c>
      <c r="K420" s="853">
        <v>8859</v>
      </c>
      <c r="L420" s="853">
        <v>1</v>
      </c>
      <c r="M420" s="853">
        <v>4429.5</v>
      </c>
      <c r="N420" s="853"/>
      <c r="O420" s="853"/>
      <c r="P420" s="838"/>
      <c r="Q420" s="854"/>
    </row>
    <row r="421" spans="1:17" ht="14.45" customHeight="1" x14ac:dyDescent="0.2">
      <c r="A421" s="832" t="s">
        <v>585</v>
      </c>
      <c r="B421" s="833" t="s">
        <v>5268</v>
      </c>
      <c r="C421" s="833" t="s">
        <v>5050</v>
      </c>
      <c r="D421" s="833" t="s">
        <v>5671</v>
      </c>
      <c r="E421" s="833" t="s">
        <v>5672</v>
      </c>
      <c r="F421" s="853">
        <v>2</v>
      </c>
      <c r="G421" s="853">
        <v>0</v>
      </c>
      <c r="H421" s="853"/>
      <c r="I421" s="853">
        <v>0</v>
      </c>
      <c r="J421" s="853">
        <v>4</v>
      </c>
      <c r="K421" s="853">
        <v>0</v>
      </c>
      <c r="L421" s="853"/>
      <c r="M421" s="853">
        <v>0</v>
      </c>
      <c r="N421" s="853">
        <v>7</v>
      </c>
      <c r="O421" s="853">
        <v>0</v>
      </c>
      <c r="P421" s="838"/>
      <c r="Q421" s="854">
        <v>0</v>
      </c>
    </row>
    <row r="422" spans="1:17" ht="14.45" customHeight="1" x14ac:dyDescent="0.2">
      <c r="A422" s="832" t="s">
        <v>585</v>
      </c>
      <c r="B422" s="833" t="s">
        <v>5268</v>
      </c>
      <c r="C422" s="833" t="s">
        <v>5050</v>
      </c>
      <c r="D422" s="833" t="s">
        <v>5673</v>
      </c>
      <c r="E422" s="833" t="s">
        <v>5674</v>
      </c>
      <c r="F422" s="853">
        <v>276</v>
      </c>
      <c r="G422" s="853">
        <v>0</v>
      </c>
      <c r="H422" s="853"/>
      <c r="I422" s="853">
        <v>0</v>
      </c>
      <c r="J422" s="853">
        <v>266</v>
      </c>
      <c r="K422" s="853">
        <v>0</v>
      </c>
      <c r="L422" s="853"/>
      <c r="M422" s="853">
        <v>0</v>
      </c>
      <c r="N422" s="853">
        <v>282</v>
      </c>
      <c r="O422" s="853">
        <v>0</v>
      </c>
      <c r="P422" s="838"/>
      <c r="Q422" s="854">
        <v>0</v>
      </c>
    </row>
    <row r="423" spans="1:17" ht="14.45" customHeight="1" x14ac:dyDescent="0.2">
      <c r="A423" s="832" t="s">
        <v>585</v>
      </c>
      <c r="B423" s="833" t="s">
        <v>5268</v>
      </c>
      <c r="C423" s="833" t="s">
        <v>5050</v>
      </c>
      <c r="D423" s="833" t="s">
        <v>5675</v>
      </c>
      <c r="E423" s="833" t="s">
        <v>5676</v>
      </c>
      <c r="F423" s="853">
        <v>6</v>
      </c>
      <c r="G423" s="853">
        <v>0</v>
      </c>
      <c r="H423" s="853"/>
      <c r="I423" s="853">
        <v>0</v>
      </c>
      <c r="J423" s="853">
        <v>9</v>
      </c>
      <c r="K423" s="853">
        <v>0</v>
      </c>
      <c r="L423" s="853"/>
      <c r="M423" s="853">
        <v>0</v>
      </c>
      <c r="N423" s="853">
        <v>18</v>
      </c>
      <c r="O423" s="853">
        <v>0</v>
      </c>
      <c r="P423" s="838"/>
      <c r="Q423" s="854">
        <v>0</v>
      </c>
    </row>
    <row r="424" spans="1:17" ht="14.45" customHeight="1" x14ac:dyDescent="0.2">
      <c r="A424" s="832" t="s">
        <v>585</v>
      </c>
      <c r="B424" s="833" t="s">
        <v>5268</v>
      </c>
      <c r="C424" s="833" t="s">
        <v>5050</v>
      </c>
      <c r="D424" s="833" t="s">
        <v>5677</v>
      </c>
      <c r="E424" s="833" t="s">
        <v>5678</v>
      </c>
      <c r="F424" s="853">
        <v>1</v>
      </c>
      <c r="G424" s="853">
        <v>6346</v>
      </c>
      <c r="H424" s="853"/>
      <c r="I424" s="853">
        <v>6346</v>
      </c>
      <c r="J424" s="853"/>
      <c r="K424" s="853"/>
      <c r="L424" s="853"/>
      <c r="M424" s="853"/>
      <c r="N424" s="853"/>
      <c r="O424" s="853"/>
      <c r="P424" s="838"/>
      <c r="Q424" s="854"/>
    </row>
    <row r="425" spans="1:17" ht="14.45" customHeight="1" x14ac:dyDescent="0.2">
      <c r="A425" s="832" t="s">
        <v>585</v>
      </c>
      <c r="B425" s="833" t="s">
        <v>5268</v>
      </c>
      <c r="C425" s="833" t="s">
        <v>5050</v>
      </c>
      <c r="D425" s="833" t="s">
        <v>5679</v>
      </c>
      <c r="E425" s="833" t="s">
        <v>5680</v>
      </c>
      <c r="F425" s="853">
        <v>1</v>
      </c>
      <c r="G425" s="853">
        <v>0</v>
      </c>
      <c r="H425" s="853"/>
      <c r="I425" s="853">
        <v>0</v>
      </c>
      <c r="J425" s="853"/>
      <c r="K425" s="853"/>
      <c r="L425" s="853"/>
      <c r="M425" s="853"/>
      <c r="N425" s="853">
        <v>1</v>
      </c>
      <c r="O425" s="853">
        <v>0</v>
      </c>
      <c r="P425" s="838"/>
      <c r="Q425" s="854">
        <v>0</v>
      </c>
    </row>
    <row r="426" spans="1:17" ht="14.45" customHeight="1" x14ac:dyDescent="0.2">
      <c r="A426" s="832" t="s">
        <v>585</v>
      </c>
      <c r="B426" s="833" t="s">
        <v>5268</v>
      </c>
      <c r="C426" s="833" t="s">
        <v>5050</v>
      </c>
      <c r="D426" s="833" t="s">
        <v>5681</v>
      </c>
      <c r="E426" s="833" t="s">
        <v>5682</v>
      </c>
      <c r="F426" s="853">
        <v>2</v>
      </c>
      <c r="G426" s="853">
        <v>37381</v>
      </c>
      <c r="H426" s="853"/>
      <c r="I426" s="853">
        <v>18690.5</v>
      </c>
      <c r="J426" s="853"/>
      <c r="K426" s="853"/>
      <c r="L426" s="853"/>
      <c r="M426" s="853"/>
      <c r="N426" s="853"/>
      <c r="O426" s="853"/>
      <c r="P426" s="838"/>
      <c r="Q426" s="854"/>
    </row>
    <row r="427" spans="1:17" ht="14.45" customHeight="1" x14ac:dyDescent="0.2">
      <c r="A427" s="832" t="s">
        <v>585</v>
      </c>
      <c r="B427" s="833" t="s">
        <v>5268</v>
      </c>
      <c r="C427" s="833" t="s">
        <v>5050</v>
      </c>
      <c r="D427" s="833" t="s">
        <v>5683</v>
      </c>
      <c r="E427" s="833" t="s">
        <v>5684</v>
      </c>
      <c r="F427" s="853">
        <v>6</v>
      </c>
      <c r="G427" s="853">
        <v>0</v>
      </c>
      <c r="H427" s="853"/>
      <c r="I427" s="853">
        <v>0</v>
      </c>
      <c r="J427" s="853">
        <v>3</v>
      </c>
      <c r="K427" s="853">
        <v>0</v>
      </c>
      <c r="L427" s="853"/>
      <c r="M427" s="853">
        <v>0</v>
      </c>
      <c r="N427" s="853">
        <v>9</v>
      </c>
      <c r="O427" s="853">
        <v>0</v>
      </c>
      <c r="P427" s="838"/>
      <c r="Q427" s="854">
        <v>0</v>
      </c>
    </row>
    <row r="428" spans="1:17" ht="14.45" customHeight="1" x14ac:dyDescent="0.2">
      <c r="A428" s="832" t="s">
        <v>585</v>
      </c>
      <c r="B428" s="833" t="s">
        <v>5268</v>
      </c>
      <c r="C428" s="833" t="s">
        <v>5050</v>
      </c>
      <c r="D428" s="833" t="s">
        <v>5685</v>
      </c>
      <c r="E428" s="833" t="s">
        <v>5686</v>
      </c>
      <c r="F428" s="853">
        <v>5</v>
      </c>
      <c r="G428" s="853">
        <v>0</v>
      </c>
      <c r="H428" s="853"/>
      <c r="I428" s="853">
        <v>0</v>
      </c>
      <c r="J428" s="853">
        <v>8</v>
      </c>
      <c r="K428" s="853">
        <v>0</v>
      </c>
      <c r="L428" s="853"/>
      <c r="M428" s="853">
        <v>0</v>
      </c>
      <c r="N428" s="853">
        <v>11</v>
      </c>
      <c r="O428" s="853">
        <v>0</v>
      </c>
      <c r="P428" s="838"/>
      <c r="Q428" s="854">
        <v>0</v>
      </c>
    </row>
    <row r="429" spans="1:17" ht="14.45" customHeight="1" x14ac:dyDescent="0.2">
      <c r="A429" s="832" t="s">
        <v>585</v>
      </c>
      <c r="B429" s="833" t="s">
        <v>5268</v>
      </c>
      <c r="C429" s="833" t="s">
        <v>5050</v>
      </c>
      <c r="D429" s="833" t="s">
        <v>5687</v>
      </c>
      <c r="E429" s="833" t="s">
        <v>5688</v>
      </c>
      <c r="F429" s="853"/>
      <c r="G429" s="853"/>
      <c r="H429" s="853"/>
      <c r="I429" s="853"/>
      <c r="J429" s="853">
        <v>2</v>
      </c>
      <c r="K429" s="853">
        <v>0</v>
      </c>
      <c r="L429" s="853"/>
      <c r="M429" s="853">
        <v>0</v>
      </c>
      <c r="N429" s="853">
        <v>2</v>
      </c>
      <c r="O429" s="853">
        <v>0</v>
      </c>
      <c r="P429" s="838"/>
      <c r="Q429" s="854">
        <v>0</v>
      </c>
    </row>
    <row r="430" spans="1:17" ht="14.45" customHeight="1" x14ac:dyDescent="0.2">
      <c r="A430" s="832" t="s">
        <v>585</v>
      </c>
      <c r="B430" s="833" t="s">
        <v>5268</v>
      </c>
      <c r="C430" s="833" t="s">
        <v>5050</v>
      </c>
      <c r="D430" s="833" t="s">
        <v>5689</v>
      </c>
      <c r="E430" s="833" t="s">
        <v>5588</v>
      </c>
      <c r="F430" s="853">
        <v>1</v>
      </c>
      <c r="G430" s="853">
        <v>0</v>
      </c>
      <c r="H430" s="853"/>
      <c r="I430" s="853">
        <v>0</v>
      </c>
      <c r="J430" s="853">
        <v>1</v>
      </c>
      <c r="K430" s="853">
        <v>0</v>
      </c>
      <c r="L430" s="853"/>
      <c r="M430" s="853">
        <v>0</v>
      </c>
      <c r="N430" s="853">
        <v>1</v>
      </c>
      <c r="O430" s="853">
        <v>0</v>
      </c>
      <c r="P430" s="838"/>
      <c r="Q430" s="854">
        <v>0</v>
      </c>
    </row>
    <row r="431" spans="1:17" ht="14.45" customHeight="1" x14ac:dyDescent="0.2">
      <c r="A431" s="832" t="s">
        <v>585</v>
      </c>
      <c r="B431" s="833" t="s">
        <v>5268</v>
      </c>
      <c r="C431" s="833" t="s">
        <v>5050</v>
      </c>
      <c r="D431" s="833" t="s">
        <v>5690</v>
      </c>
      <c r="E431" s="833" t="s">
        <v>5691</v>
      </c>
      <c r="F431" s="853">
        <v>58</v>
      </c>
      <c r="G431" s="853">
        <v>0</v>
      </c>
      <c r="H431" s="853"/>
      <c r="I431" s="853">
        <v>0</v>
      </c>
      <c r="J431" s="853">
        <v>91</v>
      </c>
      <c r="K431" s="853">
        <v>0</v>
      </c>
      <c r="L431" s="853"/>
      <c r="M431" s="853">
        <v>0</v>
      </c>
      <c r="N431" s="853">
        <v>74</v>
      </c>
      <c r="O431" s="853">
        <v>0</v>
      </c>
      <c r="P431" s="838"/>
      <c r="Q431" s="854">
        <v>0</v>
      </c>
    </row>
    <row r="432" spans="1:17" ht="14.45" customHeight="1" x14ac:dyDescent="0.2">
      <c r="A432" s="832" t="s">
        <v>585</v>
      </c>
      <c r="B432" s="833" t="s">
        <v>5268</v>
      </c>
      <c r="C432" s="833" t="s">
        <v>5050</v>
      </c>
      <c r="D432" s="833" t="s">
        <v>5692</v>
      </c>
      <c r="E432" s="833" t="s">
        <v>5693</v>
      </c>
      <c r="F432" s="853">
        <v>3</v>
      </c>
      <c r="G432" s="853">
        <v>0</v>
      </c>
      <c r="H432" s="853"/>
      <c r="I432" s="853">
        <v>0</v>
      </c>
      <c r="J432" s="853">
        <v>10</v>
      </c>
      <c r="K432" s="853">
        <v>0</v>
      </c>
      <c r="L432" s="853"/>
      <c r="M432" s="853">
        <v>0</v>
      </c>
      <c r="N432" s="853">
        <v>13</v>
      </c>
      <c r="O432" s="853">
        <v>0</v>
      </c>
      <c r="P432" s="838"/>
      <c r="Q432" s="854">
        <v>0</v>
      </c>
    </row>
    <row r="433" spans="1:17" ht="14.45" customHeight="1" x14ac:dyDescent="0.2">
      <c r="A433" s="832" t="s">
        <v>585</v>
      </c>
      <c r="B433" s="833" t="s">
        <v>5268</v>
      </c>
      <c r="C433" s="833" t="s">
        <v>5050</v>
      </c>
      <c r="D433" s="833" t="s">
        <v>5694</v>
      </c>
      <c r="E433" s="833" t="s">
        <v>5691</v>
      </c>
      <c r="F433" s="853">
        <v>51</v>
      </c>
      <c r="G433" s="853">
        <v>0</v>
      </c>
      <c r="H433" s="853"/>
      <c r="I433" s="853">
        <v>0</v>
      </c>
      <c r="J433" s="853">
        <v>58</v>
      </c>
      <c r="K433" s="853">
        <v>0</v>
      </c>
      <c r="L433" s="853"/>
      <c r="M433" s="853">
        <v>0</v>
      </c>
      <c r="N433" s="853">
        <v>58</v>
      </c>
      <c r="O433" s="853">
        <v>0</v>
      </c>
      <c r="P433" s="838"/>
      <c r="Q433" s="854">
        <v>0</v>
      </c>
    </row>
    <row r="434" spans="1:17" ht="14.45" customHeight="1" x14ac:dyDescent="0.2">
      <c r="A434" s="832" t="s">
        <v>585</v>
      </c>
      <c r="B434" s="833" t="s">
        <v>5268</v>
      </c>
      <c r="C434" s="833" t="s">
        <v>5050</v>
      </c>
      <c r="D434" s="833" t="s">
        <v>5695</v>
      </c>
      <c r="E434" s="833" t="s">
        <v>5696</v>
      </c>
      <c r="F434" s="853">
        <v>19</v>
      </c>
      <c r="G434" s="853">
        <v>0</v>
      </c>
      <c r="H434" s="853"/>
      <c r="I434" s="853">
        <v>0</v>
      </c>
      <c r="J434" s="853">
        <v>19</v>
      </c>
      <c r="K434" s="853">
        <v>0</v>
      </c>
      <c r="L434" s="853"/>
      <c r="M434" s="853">
        <v>0</v>
      </c>
      <c r="N434" s="853">
        <v>19</v>
      </c>
      <c r="O434" s="853">
        <v>0</v>
      </c>
      <c r="P434" s="838"/>
      <c r="Q434" s="854">
        <v>0</v>
      </c>
    </row>
    <row r="435" spans="1:17" ht="14.45" customHeight="1" x14ac:dyDescent="0.2">
      <c r="A435" s="832" t="s">
        <v>585</v>
      </c>
      <c r="B435" s="833" t="s">
        <v>5268</v>
      </c>
      <c r="C435" s="833" t="s">
        <v>5050</v>
      </c>
      <c r="D435" s="833" t="s">
        <v>5697</v>
      </c>
      <c r="E435" s="833" t="s">
        <v>5698</v>
      </c>
      <c r="F435" s="853">
        <v>3</v>
      </c>
      <c r="G435" s="853">
        <v>0</v>
      </c>
      <c r="H435" s="853"/>
      <c r="I435" s="853">
        <v>0</v>
      </c>
      <c r="J435" s="853">
        <v>2</v>
      </c>
      <c r="K435" s="853">
        <v>0</v>
      </c>
      <c r="L435" s="853"/>
      <c r="M435" s="853">
        <v>0</v>
      </c>
      <c r="N435" s="853">
        <v>6</v>
      </c>
      <c r="O435" s="853">
        <v>0</v>
      </c>
      <c r="P435" s="838"/>
      <c r="Q435" s="854">
        <v>0</v>
      </c>
    </row>
    <row r="436" spans="1:17" ht="14.45" customHeight="1" x14ac:dyDescent="0.2">
      <c r="A436" s="832" t="s">
        <v>585</v>
      </c>
      <c r="B436" s="833" t="s">
        <v>5268</v>
      </c>
      <c r="C436" s="833" t="s">
        <v>5050</v>
      </c>
      <c r="D436" s="833" t="s">
        <v>5699</v>
      </c>
      <c r="E436" s="833" t="s">
        <v>5700</v>
      </c>
      <c r="F436" s="853">
        <v>13</v>
      </c>
      <c r="G436" s="853">
        <v>639431</v>
      </c>
      <c r="H436" s="853">
        <v>0.92789230353986663</v>
      </c>
      <c r="I436" s="853">
        <v>49187</v>
      </c>
      <c r="J436" s="853">
        <v>14</v>
      </c>
      <c r="K436" s="853">
        <v>689122</v>
      </c>
      <c r="L436" s="853">
        <v>1</v>
      </c>
      <c r="M436" s="853">
        <v>49223</v>
      </c>
      <c r="N436" s="853">
        <v>13</v>
      </c>
      <c r="O436" s="853">
        <v>641485</v>
      </c>
      <c r="P436" s="838">
        <v>0.93087290784505505</v>
      </c>
      <c r="Q436" s="854">
        <v>49345</v>
      </c>
    </row>
    <row r="437" spans="1:17" ht="14.45" customHeight="1" x14ac:dyDescent="0.2">
      <c r="A437" s="832" t="s">
        <v>585</v>
      </c>
      <c r="B437" s="833" t="s">
        <v>5268</v>
      </c>
      <c r="C437" s="833" t="s">
        <v>5050</v>
      </c>
      <c r="D437" s="833" t="s">
        <v>5701</v>
      </c>
      <c r="E437" s="833" t="s">
        <v>5702</v>
      </c>
      <c r="F437" s="853">
        <v>2</v>
      </c>
      <c r="G437" s="853">
        <v>0</v>
      </c>
      <c r="H437" s="853"/>
      <c r="I437" s="853">
        <v>0</v>
      </c>
      <c r="J437" s="853">
        <v>2</v>
      </c>
      <c r="K437" s="853">
        <v>0</v>
      </c>
      <c r="L437" s="853"/>
      <c r="M437" s="853">
        <v>0</v>
      </c>
      <c r="N437" s="853"/>
      <c r="O437" s="853"/>
      <c r="P437" s="838"/>
      <c r="Q437" s="854"/>
    </row>
    <row r="438" spans="1:17" ht="14.45" customHeight="1" x14ac:dyDescent="0.2">
      <c r="A438" s="832" t="s">
        <v>585</v>
      </c>
      <c r="B438" s="833" t="s">
        <v>5268</v>
      </c>
      <c r="C438" s="833" t="s">
        <v>5050</v>
      </c>
      <c r="D438" s="833" t="s">
        <v>5703</v>
      </c>
      <c r="E438" s="833" t="s">
        <v>5704</v>
      </c>
      <c r="F438" s="853">
        <v>10</v>
      </c>
      <c r="G438" s="853">
        <v>0</v>
      </c>
      <c r="H438" s="853"/>
      <c r="I438" s="853">
        <v>0</v>
      </c>
      <c r="J438" s="853">
        <v>13</v>
      </c>
      <c r="K438" s="853">
        <v>0</v>
      </c>
      <c r="L438" s="853"/>
      <c r="M438" s="853">
        <v>0</v>
      </c>
      <c r="N438" s="853">
        <v>15</v>
      </c>
      <c r="O438" s="853">
        <v>0</v>
      </c>
      <c r="P438" s="838"/>
      <c r="Q438" s="854">
        <v>0</v>
      </c>
    </row>
    <row r="439" spans="1:17" ht="14.45" customHeight="1" x14ac:dyDescent="0.2">
      <c r="A439" s="832" t="s">
        <v>585</v>
      </c>
      <c r="B439" s="833" t="s">
        <v>5268</v>
      </c>
      <c r="C439" s="833" t="s">
        <v>5050</v>
      </c>
      <c r="D439" s="833" t="s">
        <v>5705</v>
      </c>
      <c r="E439" s="833" t="s">
        <v>5644</v>
      </c>
      <c r="F439" s="853">
        <v>3</v>
      </c>
      <c r="G439" s="853">
        <v>186771</v>
      </c>
      <c r="H439" s="853">
        <v>1.4989887478129664</v>
      </c>
      <c r="I439" s="853">
        <v>62257</v>
      </c>
      <c r="J439" s="853">
        <v>2</v>
      </c>
      <c r="K439" s="853">
        <v>124598</v>
      </c>
      <c r="L439" s="853">
        <v>1</v>
      </c>
      <c r="M439" s="853">
        <v>62299</v>
      </c>
      <c r="N439" s="853">
        <v>3</v>
      </c>
      <c r="O439" s="853">
        <v>187326</v>
      </c>
      <c r="P439" s="838">
        <v>1.5034430729225188</v>
      </c>
      <c r="Q439" s="854">
        <v>62442</v>
      </c>
    </row>
    <row r="440" spans="1:17" ht="14.45" customHeight="1" x14ac:dyDescent="0.2">
      <c r="A440" s="832" t="s">
        <v>585</v>
      </c>
      <c r="B440" s="833" t="s">
        <v>5268</v>
      </c>
      <c r="C440" s="833" t="s">
        <v>5050</v>
      </c>
      <c r="D440" s="833" t="s">
        <v>5706</v>
      </c>
      <c r="E440" s="833" t="s">
        <v>5610</v>
      </c>
      <c r="F440" s="853">
        <v>5</v>
      </c>
      <c r="G440" s="853">
        <v>0</v>
      </c>
      <c r="H440" s="853"/>
      <c r="I440" s="853">
        <v>0</v>
      </c>
      <c r="J440" s="853">
        <v>6</v>
      </c>
      <c r="K440" s="853">
        <v>0</v>
      </c>
      <c r="L440" s="853"/>
      <c r="M440" s="853">
        <v>0</v>
      </c>
      <c r="N440" s="853">
        <v>1</v>
      </c>
      <c r="O440" s="853">
        <v>0</v>
      </c>
      <c r="P440" s="838"/>
      <c r="Q440" s="854">
        <v>0</v>
      </c>
    </row>
    <row r="441" spans="1:17" ht="14.45" customHeight="1" x14ac:dyDescent="0.2">
      <c r="A441" s="832" t="s">
        <v>585</v>
      </c>
      <c r="B441" s="833" t="s">
        <v>5268</v>
      </c>
      <c r="C441" s="833" t="s">
        <v>5050</v>
      </c>
      <c r="D441" s="833" t="s">
        <v>5707</v>
      </c>
      <c r="E441" s="833" t="s">
        <v>5708</v>
      </c>
      <c r="F441" s="853">
        <v>1</v>
      </c>
      <c r="G441" s="853">
        <v>0</v>
      </c>
      <c r="H441" s="853"/>
      <c r="I441" s="853">
        <v>0</v>
      </c>
      <c r="J441" s="853">
        <v>1</v>
      </c>
      <c r="K441" s="853">
        <v>0</v>
      </c>
      <c r="L441" s="853"/>
      <c r="M441" s="853">
        <v>0</v>
      </c>
      <c r="N441" s="853">
        <v>2</v>
      </c>
      <c r="O441" s="853">
        <v>0</v>
      </c>
      <c r="P441" s="838"/>
      <c r="Q441" s="854">
        <v>0</v>
      </c>
    </row>
    <row r="442" spans="1:17" ht="14.45" customHeight="1" x14ac:dyDescent="0.2">
      <c r="A442" s="832" t="s">
        <v>585</v>
      </c>
      <c r="B442" s="833" t="s">
        <v>5268</v>
      </c>
      <c r="C442" s="833" t="s">
        <v>5050</v>
      </c>
      <c r="D442" s="833" t="s">
        <v>5709</v>
      </c>
      <c r="E442" s="833" t="s">
        <v>5710</v>
      </c>
      <c r="F442" s="853">
        <v>3</v>
      </c>
      <c r="G442" s="853">
        <v>0</v>
      </c>
      <c r="H442" s="853"/>
      <c r="I442" s="853">
        <v>0</v>
      </c>
      <c r="J442" s="853">
        <v>1</v>
      </c>
      <c r="K442" s="853">
        <v>0</v>
      </c>
      <c r="L442" s="853"/>
      <c r="M442" s="853">
        <v>0</v>
      </c>
      <c r="N442" s="853"/>
      <c r="O442" s="853"/>
      <c r="P442" s="838"/>
      <c r="Q442" s="854"/>
    </row>
    <row r="443" spans="1:17" ht="14.45" customHeight="1" x14ac:dyDescent="0.2">
      <c r="A443" s="832" t="s">
        <v>585</v>
      </c>
      <c r="B443" s="833" t="s">
        <v>5268</v>
      </c>
      <c r="C443" s="833" t="s">
        <v>5050</v>
      </c>
      <c r="D443" s="833" t="s">
        <v>5711</v>
      </c>
      <c r="E443" s="833" t="s">
        <v>5604</v>
      </c>
      <c r="F443" s="853">
        <v>1</v>
      </c>
      <c r="G443" s="853">
        <v>0</v>
      </c>
      <c r="H443" s="853"/>
      <c r="I443" s="853">
        <v>0</v>
      </c>
      <c r="J443" s="853">
        <v>2</v>
      </c>
      <c r="K443" s="853">
        <v>0</v>
      </c>
      <c r="L443" s="853"/>
      <c r="M443" s="853">
        <v>0</v>
      </c>
      <c r="N443" s="853">
        <v>2</v>
      </c>
      <c r="O443" s="853">
        <v>0</v>
      </c>
      <c r="P443" s="838"/>
      <c r="Q443" s="854">
        <v>0</v>
      </c>
    </row>
    <row r="444" spans="1:17" ht="14.45" customHeight="1" x14ac:dyDescent="0.2">
      <c r="A444" s="832" t="s">
        <v>585</v>
      </c>
      <c r="B444" s="833" t="s">
        <v>5268</v>
      </c>
      <c r="C444" s="833" t="s">
        <v>5050</v>
      </c>
      <c r="D444" s="833" t="s">
        <v>5712</v>
      </c>
      <c r="E444" s="833" t="s">
        <v>5713</v>
      </c>
      <c r="F444" s="853">
        <v>2</v>
      </c>
      <c r="G444" s="853">
        <v>0</v>
      </c>
      <c r="H444" s="853"/>
      <c r="I444" s="853">
        <v>0</v>
      </c>
      <c r="J444" s="853"/>
      <c r="K444" s="853"/>
      <c r="L444" s="853"/>
      <c r="M444" s="853"/>
      <c r="N444" s="853">
        <v>3</v>
      </c>
      <c r="O444" s="853">
        <v>0</v>
      </c>
      <c r="P444" s="838"/>
      <c r="Q444" s="854">
        <v>0</v>
      </c>
    </row>
    <row r="445" spans="1:17" ht="14.45" customHeight="1" x14ac:dyDescent="0.2">
      <c r="A445" s="832" t="s">
        <v>585</v>
      </c>
      <c r="B445" s="833" t="s">
        <v>5268</v>
      </c>
      <c r="C445" s="833" t="s">
        <v>5050</v>
      </c>
      <c r="D445" s="833" t="s">
        <v>5714</v>
      </c>
      <c r="E445" s="833" t="s">
        <v>5715</v>
      </c>
      <c r="F445" s="853">
        <v>7</v>
      </c>
      <c r="G445" s="853">
        <v>0</v>
      </c>
      <c r="H445" s="853"/>
      <c r="I445" s="853">
        <v>0</v>
      </c>
      <c r="J445" s="853">
        <v>4</v>
      </c>
      <c r="K445" s="853">
        <v>0</v>
      </c>
      <c r="L445" s="853"/>
      <c r="M445" s="853">
        <v>0</v>
      </c>
      <c r="N445" s="853">
        <v>10</v>
      </c>
      <c r="O445" s="853">
        <v>0</v>
      </c>
      <c r="P445" s="838"/>
      <c r="Q445" s="854">
        <v>0</v>
      </c>
    </row>
    <row r="446" spans="1:17" ht="14.45" customHeight="1" x14ac:dyDescent="0.2">
      <c r="A446" s="832" t="s">
        <v>585</v>
      </c>
      <c r="B446" s="833" t="s">
        <v>5268</v>
      </c>
      <c r="C446" s="833" t="s">
        <v>5050</v>
      </c>
      <c r="D446" s="833" t="s">
        <v>5716</v>
      </c>
      <c r="E446" s="833" t="s">
        <v>5715</v>
      </c>
      <c r="F446" s="853">
        <v>7</v>
      </c>
      <c r="G446" s="853">
        <v>0</v>
      </c>
      <c r="H446" s="853"/>
      <c r="I446" s="853">
        <v>0</v>
      </c>
      <c r="J446" s="853">
        <v>3</v>
      </c>
      <c r="K446" s="853">
        <v>0</v>
      </c>
      <c r="L446" s="853"/>
      <c r="M446" s="853">
        <v>0</v>
      </c>
      <c r="N446" s="853">
        <v>1</v>
      </c>
      <c r="O446" s="853">
        <v>0</v>
      </c>
      <c r="P446" s="838"/>
      <c r="Q446" s="854">
        <v>0</v>
      </c>
    </row>
    <row r="447" spans="1:17" ht="14.45" customHeight="1" x14ac:dyDescent="0.2">
      <c r="A447" s="832" t="s">
        <v>585</v>
      </c>
      <c r="B447" s="833" t="s">
        <v>5268</v>
      </c>
      <c r="C447" s="833" t="s">
        <v>5050</v>
      </c>
      <c r="D447" s="833" t="s">
        <v>5717</v>
      </c>
      <c r="E447" s="833" t="s">
        <v>5718</v>
      </c>
      <c r="F447" s="853">
        <v>1</v>
      </c>
      <c r="G447" s="853">
        <v>0</v>
      </c>
      <c r="H447" s="853"/>
      <c r="I447" s="853">
        <v>0</v>
      </c>
      <c r="J447" s="853">
        <v>2</v>
      </c>
      <c r="K447" s="853">
        <v>0</v>
      </c>
      <c r="L447" s="853"/>
      <c r="M447" s="853">
        <v>0</v>
      </c>
      <c r="N447" s="853"/>
      <c r="O447" s="853"/>
      <c r="P447" s="838"/>
      <c r="Q447" s="854"/>
    </row>
    <row r="448" spans="1:17" ht="14.45" customHeight="1" x14ac:dyDescent="0.2">
      <c r="A448" s="832" t="s">
        <v>585</v>
      </c>
      <c r="B448" s="833" t="s">
        <v>5268</v>
      </c>
      <c r="C448" s="833" t="s">
        <v>5050</v>
      </c>
      <c r="D448" s="833" t="s">
        <v>5719</v>
      </c>
      <c r="E448" s="833" t="s">
        <v>5720</v>
      </c>
      <c r="F448" s="853">
        <v>9</v>
      </c>
      <c r="G448" s="853">
        <v>0</v>
      </c>
      <c r="H448" s="853"/>
      <c r="I448" s="853">
        <v>0</v>
      </c>
      <c r="J448" s="853">
        <v>4</v>
      </c>
      <c r="K448" s="853">
        <v>0</v>
      </c>
      <c r="L448" s="853"/>
      <c r="M448" s="853">
        <v>0</v>
      </c>
      <c r="N448" s="853"/>
      <c r="O448" s="853"/>
      <c r="P448" s="838"/>
      <c r="Q448" s="854"/>
    </row>
    <row r="449" spans="1:17" ht="14.45" customHeight="1" x14ac:dyDescent="0.2">
      <c r="A449" s="832" t="s">
        <v>585</v>
      </c>
      <c r="B449" s="833" t="s">
        <v>5268</v>
      </c>
      <c r="C449" s="833" t="s">
        <v>5050</v>
      </c>
      <c r="D449" s="833" t="s">
        <v>5721</v>
      </c>
      <c r="E449" s="833" t="s">
        <v>5722</v>
      </c>
      <c r="F449" s="853">
        <v>1</v>
      </c>
      <c r="G449" s="853">
        <v>0</v>
      </c>
      <c r="H449" s="853"/>
      <c r="I449" s="853">
        <v>0</v>
      </c>
      <c r="J449" s="853">
        <v>1</v>
      </c>
      <c r="K449" s="853">
        <v>0</v>
      </c>
      <c r="L449" s="853"/>
      <c r="M449" s="853">
        <v>0</v>
      </c>
      <c r="N449" s="853">
        <v>1</v>
      </c>
      <c r="O449" s="853">
        <v>0</v>
      </c>
      <c r="P449" s="838"/>
      <c r="Q449" s="854">
        <v>0</v>
      </c>
    </row>
    <row r="450" spans="1:17" ht="14.45" customHeight="1" x14ac:dyDescent="0.2">
      <c r="A450" s="832" t="s">
        <v>585</v>
      </c>
      <c r="B450" s="833" t="s">
        <v>5268</v>
      </c>
      <c r="C450" s="833" t="s">
        <v>5050</v>
      </c>
      <c r="D450" s="833" t="s">
        <v>5723</v>
      </c>
      <c r="E450" s="833" t="s">
        <v>5724</v>
      </c>
      <c r="F450" s="853">
        <v>2</v>
      </c>
      <c r="G450" s="853">
        <v>0</v>
      </c>
      <c r="H450" s="853"/>
      <c r="I450" s="853">
        <v>0</v>
      </c>
      <c r="J450" s="853">
        <v>2</v>
      </c>
      <c r="K450" s="853">
        <v>0</v>
      </c>
      <c r="L450" s="853"/>
      <c r="M450" s="853">
        <v>0</v>
      </c>
      <c r="N450" s="853">
        <v>4</v>
      </c>
      <c r="O450" s="853">
        <v>0</v>
      </c>
      <c r="P450" s="838"/>
      <c r="Q450" s="854">
        <v>0</v>
      </c>
    </row>
    <row r="451" spans="1:17" ht="14.45" customHeight="1" x14ac:dyDescent="0.2">
      <c r="A451" s="832" t="s">
        <v>585</v>
      </c>
      <c r="B451" s="833" t="s">
        <v>5268</v>
      </c>
      <c r="C451" s="833" t="s">
        <v>5050</v>
      </c>
      <c r="D451" s="833" t="s">
        <v>5725</v>
      </c>
      <c r="E451" s="833" t="s">
        <v>5726</v>
      </c>
      <c r="F451" s="853">
        <v>1</v>
      </c>
      <c r="G451" s="853">
        <v>0</v>
      </c>
      <c r="H451" s="853"/>
      <c r="I451" s="853">
        <v>0</v>
      </c>
      <c r="J451" s="853">
        <v>1</v>
      </c>
      <c r="K451" s="853">
        <v>0</v>
      </c>
      <c r="L451" s="853"/>
      <c r="M451" s="853">
        <v>0</v>
      </c>
      <c r="N451" s="853"/>
      <c r="O451" s="853"/>
      <c r="P451" s="838"/>
      <c r="Q451" s="854"/>
    </row>
    <row r="452" spans="1:17" ht="14.45" customHeight="1" x14ac:dyDescent="0.2">
      <c r="A452" s="832" t="s">
        <v>585</v>
      </c>
      <c r="B452" s="833" t="s">
        <v>5268</v>
      </c>
      <c r="C452" s="833" t="s">
        <v>5050</v>
      </c>
      <c r="D452" s="833" t="s">
        <v>5727</v>
      </c>
      <c r="E452" s="833" t="s">
        <v>5728</v>
      </c>
      <c r="F452" s="853"/>
      <c r="G452" s="853"/>
      <c r="H452" s="853"/>
      <c r="I452" s="853"/>
      <c r="J452" s="853"/>
      <c r="K452" s="853"/>
      <c r="L452" s="853"/>
      <c r="M452" s="853"/>
      <c r="N452" s="853">
        <v>1</v>
      </c>
      <c r="O452" s="853">
        <v>0</v>
      </c>
      <c r="P452" s="838"/>
      <c r="Q452" s="854">
        <v>0</v>
      </c>
    </row>
    <row r="453" spans="1:17" ht="14.45" customHeight="1" x14ac:dyDescent="0.2">
      <c r="A453" s="832" t="s">
        <v>585</v>
      </c>
      <c r="B453" s="833" t="s">
        <v>5268</v>
      </c>
      <c r="C453" s="833" t="s">
        <v>5050</v>
      </c>
      <c r="D453" s="833" t="s">
        <v>5729</v>
      </c>
      <c r="E453" s="833" t="s">
        <v>5730</v>
      </c>
      <c r="F453" s="853">
        <v>4</v>
      </c>
      <c r="G453" s="853">
        <v>0</v>
      </c>
      <c r="H453" s="853"/>
      <c r="I453" s="853">
        <v>0</v>
      </c>
      <c r="J453" s="853"/>
      <c r="K453" s="853"/>
      <c r="L453" s="853"/>
      <c r="M453" s="853"/>
      <c r="N453" s="853">
        <v>2</v>
      </c>
      <c r="O453" s="853">
        <v>0</v>
      </c>
      <c r="P453" s="838"/>
      <c r="Q453" s="854">
        <v>0</v>
      </c>
    </row>
    <row r="454" spans="1:17" ht="14.45" customHeight="1" x14ac:dyDescent="0.2">
      <c r="A454" s="832" t="s">
        <v>585</v>
      </c>
      <c r="B454" s="833" t="s">
        <v>5268</v>
      </c>
      <c r="C454" s="833" t="s">
        <v>5050</v>
      </c>
      <c r="D454" s="833" t="s">
        <v>5731</v>
      </c>
      <c r="E454" s="833" t="s">
        <v>5732</v>
      </c>
      <c r="F454" s="853">
        <v>5</v>
      </c>
      <c r="G454" s="853">
        <v>0</v>
      </c>
      <c r="H454" s="853"/>
      <c r="I454" s="853">
        <v>0</v>
      </c>
      <c r="J454" s="853">
        <v>10</v>
      </c>
      <c r="K454" s="853">
        <v>0</v>
      </c>
      <c r="L454" s="853"/>
      <c r="M454" s="853">
        <v>0</v>
      </c>
      <c r="N454" s="853">
        <v>6</v>
      </c>
      <c r="O454" s="853">
        <v>0</v>
      </c>
      <c r="P454" s="838"/>
      <c r="Q454" s="854">
        <v>0</v>
      </c>
    </row>
    <row r="455" spans="1:17" ht="14.45" customHeight="1" x14ac:dyDescent="0.2">
      <c r="A455" s="832" t="s">
        <v>585</v>
      </c>
      <c r="B455" s="833" t="s">
        <v>5268</v>
      </c>
      <c r="C455" s="833" t="s">
        <v>5050</v>
      </c>
      <c r="D455" s="833" t="s">
        <v>5733</v>
      </c>
      <c r="E455" s="833" t="s">
        <v>5734</v>
      </c>
      <c r="F455" s="853"/>
      <c r="G455" s="853"/>
      <c r="H455" s="853"/>
      <c r="I455" s="853"/>
      <c r="J455" s="853"/>
      <c r="K455" s="853"/>
      <c r="L455" s="853"/>
      <c r="M455" s="853"/>
      <c r="N455" s="853">
        <v>2</v>
      </c>
      <c r="O455" s="853">
        <v>0</v>
      </c>
      <c r="P455" s="838"/>
      <c r="Q455" s="854">
        <v>0</v>
      </c>
    </row>
    <row r="456" spans="1:17" ht="14.45" customHeight="1" x14ac:dyDescent="0.2">
      <c r="A456" s="832" t="s">
        <v>585</v>
      </c>
      <c r="B456" s="833" t="s">
        <v>5268</v>
      </c>
      <c r="C456" s="833" t="s">
        <v>5050</v>
      </c>
      <c r="D456" s="833" t="s">
        <v>5735</v>
      </c>
      <c r="E456" s="833" t="s">
        <v>5736</v>
      </c>
      <c r="F456" s="853">
        <v>1</v>
      </c>
      <c r="G456" s="853">
        <v>0</v>
      </c>
      <c r="H456" s="853"/>
      <c r="I456" s="853">
        <v>0</v>
      </c>
      <c r="J456" s="853">
        <v>1</v>
      </c>
      <c r="K456" s="853">
        <v>0</v>
      </c>
      <c r="L456" s="853"/>
      <c r="M456" s="853">
        <v>0</v>
      </c>
      <c r="N456" s="853">
        <v>2</v>
      </c>
      <c r="O456" s="853">
        <v>0</v>
      </c>
      <c r="P456" s="838"/>
      <c r="Q456" s="854">
        <v>0</v>
      </c>
    </row>
    <row r="457" spans="1:17" ht="14.45" customHeight="1" x14ac:dyDescent="0.2">
      <c r="A457" s="832" t="s">
        <v>585</v>
      </c>
      <c r="B457" s="833" t="s">
        <v>5268</v>
      </c>
      <c r="C457" s="833" t="s">
        <v>5050</v>
      </c>
      <c r="D457" s="833" t="s">
        <v>5737</v>
      </c>
      <c r="E457" s="833" t="s">
        <v>5738</v>
      </c>
      <c r="F457" s="853">
        <v>1</v>
      </c>
      <c r="G457" s="853">
        <v>0</v>
      </c>
      <c r="H457" s="853"/>
      <c r="I457" s="853">
        <v>0</v>
      </c>
      <c r="J457" s="853"/>
      <c r="K457" s="853"/>
      <c r="L457" s="853"/>
      <c r="M457" s="853"/>
      <c r="N457" s="853"/>
      <c r="O457" s="853"/>
      <c r="P457" s="838"/>
      <c r="Q457" s="854"/>
    </row>
    <row r="458" spans="1:17" ht="14.45" customHeight="1" x14ac:dyDescent="0.2">
      <c r="A458" s="832" t="s">
        <v>585</v>
      </c>
      <c r="B458" s="833" t="s">
        <v>5268</v>
      </c>
      <c r="C458" s="833" t="s">
        <v>5050</v>
      </c>
      <c r="D458" s="833" t="s">
        <v>5739</v>
      </c>
      <c r="E458" s="833" t="s">
        <v>5740</v>
      </c>
      <c r="F458" s="853"/>
      <c r="G458" s="853"/>
      <c r="H458" s="853"/>
      <c r="I458" s="853"/>
      <c r="J458" s="853">
        <v>1</v>
      </c>
      <c r="K458" s="853">
        <v>0</v>
      </c>
      <c r="L458" s="853"/>
      <c r="M458" s="853">
        <v>0</v>
      </c>
      <c r="N458" s="853">
        <v>2</v>
      </c>
      <c r="O458" s="853">
        <v>0</v>
      </c>
      <c r="P458" s="838"/>
      <c r="Q458" s="854">
        <v>0</v>
      </c>
    </row>
    <row r="459" spans="1:17" ht="14.45" customHeight="1" x14ac:dyDescent="0.2">
      <c r="A459" s="832" t="s">
        <v>585</v>
      </c>
      <c r="B459" s="833" t="s">
        <v>5268</v>
      </c>
      <c r="C459" s="833" t="s">
        <v>5050</v>
      </c>
      <c r="D459" s="833" t="s">
        <v>5741</v>
      </c>
      <c r="E459" s="833" t="s">
        <v>5742</v>
      </c>
      <c r="F459" s="853"/>
      <c r="G459" s="853"/>
      <c r="H459" s="853"/>
      <c r="I459" s="853"/>
      <c r="J459" s="853">
        <v>2</v>
      </c>
      <c r="K459" s="853">
        <v>0</v>
      </c>
      <c r="L459" s="853"/>
      <c r="M459" s="853">
        <v>0</v>
      </c>
      <c r="N459" s="853">
        <v>1</v>
      </c>
      <c r="O459" s="853">
        <v>0</v>
      </c>
      <c r="P459" s="838"/>
      <c r="Q459" s="854">
        <v>0</v>
      </c>
    </row>
    <row r="460" spans="1:17" ht="14.45" customHeight="1" x14ac:dyDescent="0.2">
      <c r="A460" s="832" t="s">
        <v>585</v>
      </c>
      <c r="B460" s="833" t="s">
        <v>5268</v>
      </c>
      <c r="C460" s="833" t="s">
        <v>5050</v>
      </c>
      <c r="D460" s="833" t="s">
        <v>5743</v>
      </c>
      <c r="E460" s="833" t="s">
        <v>5744</v>
      </c>
      <c r="F460" s="853"/>
      <c r="G460" s="853"/>
      <c r="H460" s="853"/>
      <c r="I460" s="853"/>
      <c r="J460" s="853">
        <v>1</v>
      </c>
      <c r="K460" s="853">
        <v>0</v>
      </c>
      <c r="L460" s="853"/>
      <c r="M460" s="853">
        <v>0</v>
      </c>
      <c r="N460" s="853"/>
      <c r="O460" s="853"/>
      <c r="P460" s="838"/>
      <c r="Q460" s="854"/>
    </row>
    <row r="461" spans="1:17" ht="14.45" customHeight="1" x14ac:dyDescent="0.2">
      <c r="A461" s="832" t="s">
        <v>585</v>
      </c>
      <c r="B461" s="833" t="s">
        <v>5268</v>
      </c>
      <c r="C461" s="833" t="s">
        <v>5050</v>
      </c>
      <c r="D461" s="833" t="s">
        <v>5745</v>
      </c>
      <c r="E461" s="833" t="s">
        <v>5746</v>
      </c>
      <c r="F461" s="853"/>
      <c r="G461" s="853"/>
      <c r="H461" s="853"/>
      <c r="I461" s="853"/>
      <c r="J461" s="853">
        <v>1</v>
      </c>
      <c r="K461" s="853">
        <v>0</v>
      </c>
      <c r="L461" s="853"/>
      <c r="M461" s="853">
        <v>0</v>
      </c>
      <c r="N461" s="853">
        <v>1</v>
      </c>
      <c r="O461" s="853">
        <v>0</v>
      </c>
      <c r="P461" s="838"/>
      <c r="Q461" s="854">
        <v>0</v>
      </c>
    </row>
    <row r="462" spans="1:17" ht="14.45" customHeight="1" x14ac:dyDescent="0.2">
      <c r="A462" s="832" t="s">
        <v>585</v>
      </c>
      <c r="B462" s="833" t="s">
        <v>5268</v>
      </c>
      <c r="C462" s="833" t="s">
        <v>5050</v>
      </c>
      <c r="D462" s="833" t="s">
        <v>5747</v>
      </c>
      <c r="E462" s="833" t="s">
        <v>5748</v>
      </c>
      <c r="F462" s="853">
        <v>1</v>
      </c>
      <c r="G462" s="853">
        <v>0</v>
      </c>
      <c r="H462" s="853"/>
      <c r="I462" s="853">
        <v>0</v>
      </c>
      <c r="J462" s="853"/>
      <c r="K462" s="853"/>
      <c r="L462" s="853"/>
      <c r="M462" s="853"/>
      <c r="N462" s="853">
        <v>3</v>
      </c>
      <c r="O462" s="853">
        <v>0</v>
      </c>
      <c r="P462" s="838"/>
      <c r="Q462" s="854">
        <v>0</v>
      </c>
    </row>
    <row r="463" spans="1:17" ht="14.45" customHeight="1" x14ac:dyDescent="0.2">
      <c r="A463" s="832" t="s">
        <v>585</v>
      </c>
      <c r="B463" s="833" t="s">
        <v>5268</v>
      </c>
      <c r="C463" s="833" t="s">
        <v>5050</v>
      </c>
      <c r="D463" s="833" t="s">
        <v>5749</v>
      </c>
      <c r="E463" s="833" t="s">
        <v>5750</v>
      </c>
      <c r="F463" s="853"/>
      <c r="G463" s="853"/>
      <c r="H463" s="853"/>
      <c r="I463" s="853"/>
      <c r="J463" s="853">
        <v>2</v>
      </c>
      <c r="K463" s="853">
        <v>0</v>
      </c>
      <c r="L463" s="853"/>
      <c r="M463" s="853">
        <v>0</v>
      </c>
      <c r="N463" s="853"/>
      <c r="O463" s="853"/>
      <c r="P463" s="838"/>
      <c r="Q463" s="854"/>
    </row>
    <row r="464" spans="1:17" ht="14.45" customHeight="1" x14ac:dyDescent="0.2">
      <c r="A464" s="832" t="s">
        <v>585</v>
      </c>
      <c r="B464" s="833" t="s">
        <v>5268</v>
      </c>
      <c r="C464" s="833" t="s">
        <v>5050</v>
      </c>
      <c r="D464" s="833" t="s">
        <v>5751</v>
      </c>
      <c r="E464" s="833" t="s">
        <v>5752</v>
      </c>
      <c r="F464" s="853">
        <v>1</v>
      </c>
      <c r="G464" s="853">
        <v>0</v>
      </c>
      <c r="H464" s="853"/>
      <c r="I464" s="853">
        <v>0</v>
      </c>
      <c r="J464" s="853"/>
      <c r="K464" s="853"/>
      <c r="L464" s="853"/>
      <c r="M464" s="853"/>
      <c r="N464" s="853"/>
      <c r="O464" s="853"/>
      <c r="P464" s="838"/>
      <c r="Q464" s="854"/>
    </row>
    <row r="465" spans="1:17" ht="14.45" customHeight="1" x14ac:dyDescent="0.2">
      <c r="A465" s="832" t="s">
        <v>585</v>
      </c>
      <c r="B465" s="833" t="s">
        <v>5268</v>
      </c>
      <c r="C465" s="833" t="s">
        <v>5050</v>
      </c>
      <c r="D465" s="833" t="s">
        <v>5753</v>
      </c>
      <c r="E465" s="833" t="s">
        <v>5754</v>
      </c>
      <c r="F465" s="853">
        <v>1</v>
      </c>
      <c r="G465" s="853">
        <v>0</v>
      </c>
      <c r="H465" s="853"/>
      <c r="I465" s="853">
        <v>0</v>
      </c>
      <c r="J465" s="853"/>
      <c r="K465" s="853"/>
      <c r="L465" s="853"/>
      <c r="M465" s="853"/>
      <c r="N465" s="853">
        <v>1</v>
      </c>
      <c r="O465" s="853">
        <v>0</v>
      </c>
      <c r="P465" s="838"/>
      <c r="Q465" s="854">
        <v>0</v>
      </c>
    </row>
    <row r="466" spans="1:17" ht="14.45" customHeight="1" x14ac:dyDescent="0.2">
      <c r="A466" s="832" t="s">
        <v>585</v>
      </c>
      <c r="B466" s="833" t="s">
        <v>5268</v>
      </c>
      <c r="C466" s="833" t="s">
        <v>5050</v>
      </c>
      <c r="D466" s="833" t="s">
        <v>5755</v>
      </c>
      <c r="E466" s="833" t="s">
        <v>5756</v>
      </c>
      <c r="F466" s="853">
        <v>4</v>
      </c>
      <c r="G466" s="853">
        <v>30420</v>
      </c>
      <c r="H466" s="853">
        <v>0.79905437352245867</v>
      </c>
      <c r="I466" s="853">
        <v>7605</v>
      </c>
      <c r="J466" s="853">
        <v>5</v>
      </c>
      <c r="K466" s="853">
        <v>38070</v>
      </c>
      <c r="L466" s="853">
        <v>1</v>
      </c>
      <c r="M466" s="853">
        <v>7614</v>
      </c>
      <c r="N466" s="853">
        <v>9</v>
      </c>
      <c r="O466" s="853">
        <v>68790</v>
      </c>
      <c r="P466" s="838">
        <v>1.8069345941686368</v>
      </c>
      <c r="Q466" s="854">
        <v>7643.333333333333</v>
      </c>
    </row>
    <row r="467" spans="1:17" ht="14.45" customHeight="1" x14ac:dyDescent="0.2">
      <c r="A467" s="832" t="s">
        <v>585</v>
      </c>
      <c r="B467" s="833" t="s">
        <v>5268</v>
      </c>
      <c r="C467" s="833" t="s">
        <v>5050</v>
      </c>
      <c r="D467" s="833" t="s">
        <v>5757</v>
      </c>
      <c r="E467" s="833" t="s">
        <v>5758</v>
      </c>
      <c r="F467" s="853">
        <v>1</v>
      </c>
      <c r="G467" s="853">
        <v>0</v>
      </c>
      <c r="H467" s="853"/>
      <c r="I467" s="853">
        <v>0</v>
      </c>
      <c r="J467" s="853"/>
      <c r="K467" s="853"/>
      <c r="L467" s="853"/>
      <c r="M467" s="853"/>
      <c r="N467" s="853">
        <v>2</v>
      </c>
      <c r="O467" s="853">
        <v>0</v>
      </c>
      <c r="P467" s="838"/>
      <c r="Q467" s="854">
        <v>0</v>
      </c>
    </row>
    <row r="468" spans="1:17" ht="14.45" customHeight="1" x14ac:dyDescent="0.2">
      <c r="A468" s="832" t="s">
        <v>585</v>
      </c>
      <c r="B468" s="833" t="s">
        <v>5268</v>
      </c>
      <c r="C468" s="833" t="s">
        <v>5050</v>
      </c>
      <c r="D468" s="833" t="s">
        <v>5759</v>
      </c>
      <c r="E468" s="833" t="s">
        <v>5760</v>
      </c>
      <c r="F468" s="853">
        <v>1</v>
      </c>
      <c r="G468" s="853">
        <v>0</v>
      </c>
      <c r="H468" s="853"/>
      <c r="I468" s="853">
        <v>0</v>
      </c>
      <c r="J468" s="853"/>
      <c r="K468" s="853"/>
      <c r="L468" s="853"/>
      <c r="M468" s="853"/>
      <c r="N468" s="853"/>
      <c r="O468" s="853"/>
      <c r="P468" s="838"/>
      <c r="Q468" s="854"/>
    </row>
    <row r="469" spans="1:17" ht="14.45" customHeight="1" x14ac:dyDescent="0.2">
      <c r="A469" s="832" t="s">
        <v>585</v>
      </c>
      <c r="B469" s="833" t="s">
        <v>5268</v>
      </c>
      <c r="C469" s="833" t="s">
        <v>5050</v>
      </c>
      <c r="D469" s="833" t="s">
        <v>5761</v>
      </c>
      <c r="E469" s="833" t="s">
        <v>5762</v>
      </c>
      <c r="F469" s="853">
        <v>1</v>
      </c>
      <c r="G469" s="853">
        <v>0</v>
      </c>
      <c r="H469" s="853"/>
      <c r="I469" s="853">
        <v>0</v>
      </c>
      <c r="J469" s="853"/>
      <c r="K469" s="853"/>
      <c r="L469" s="853"/>
      <c r="M469" s="853"/>
      <c r="N469" s="853"/>
      <c r="O469" s="853"/>
      <c r="P469" s="838"/>
      <c r="Q469" s="854"/>
    </row>
    <row r="470" spans="1:17" ht="14.45" customHeight="1" x14ac:dyDescent="0.2">
      <c r="A470" s="832" t="s">
        <v>585</v>
      </c>
      <c r="B470" s="833" t="s">
        <v>5268</v>
      </c>
      <c r="C470" s="833" t="s">
        <v>5050</v>
      </c>
      <c r="D470" s="833" t="s">
        <v>5763</v>
      </c>
      <c r="E470" s="833" t="s">
        <v>5764</v>
      </c>
      <c r="F470" s="853"/>
      <c r="G470" s="853"/>
      <c r="H470" s="853"/>
      <c r="I470" s="853"/>
      <c r="J470" s="853">
        <v>1</v>
      </c>
      <c r="K470" s="853">
        <v>0</v>
      </c>
      <c r="L470" s="853"/>
      <c r="M470" s="853">
        <v>0</v>
      </c>
      <c r="N470" s="853"/>
      <c r="O470" s="853"/>
      <c r="P470" s="838"/>
      <c r="Q470" s="854"/>
    </row>
    <row r="471" spans="1:17" ht="14.45" customHeight="1" x14ac:dyDescent="0.2">
      <c r="A471" s="832" t="s">
        <v>585</v>
      </c>
      <c r="B471" s="833" t="s">
        <v>5268</v>
      </c>
      <c r="C471" s="833" t="s">
        <v>5050</v>
      </c>
      <c r="D471" s="833" t="s">
        <v>5765</v>
      </c>
      <c r="E471" s="833" t="s">
        <v>5766</v>
      </c>
      <c r="F471" s="853"/>
      <c r="G471" s="853"/>
      <c r="H471" s="853"/>
      <c r="I471" s="853"/>
      <c r="J471" s="853">
        <v>1</v>
      </c>
      <c r="K471" s="853">
        <v>0</v>
      </c>
      <c r="L471" s="853"/>
      <c r="M471" s="853">
        <v>0</v>
      </c>
      <c r="N471" s="853">
        <v>5</v>
      </c>
      <c r="O471" s="853">
        <v>0</v>
      </c>
      <c r="P471" s="838"/>
      <c r="Q471" s="854">
        <v>0</v>
      </c>
    </row>
    <row r="472" spans="1:17" ht="14.45" customHeight="1" x14ac:dyDescent="0.2">
      <c r="A472" s="832" t="s">
        <v>585</v>
      </c>
      <c r="B472" s="833" t="s">
        <v>5268</v>
      </c>
      <c r="C472" s="833" t="s">
        <v>5050</v>
      </c>
      <c r="D472" s="833" t="s">
        <v>5767</v>
      </c>
      <c r="E472" s="833" t="s">
        <v>5768</v>
      </c>
      <c r="F472" s="853"/>
      <c r="G472" s="853"/>
      <c r="H472" s="853"/>
      <c r="I472" s="853"/>
      <c r="J472" s="853">
        <v>1</v>
      </c>
      <c r="K472" s="853">
        <v>0</v>
      </c>
      <c r="L472" s="853"/>
      <c r="M472" s="853">
        <v>0</v>
      </c>
      <c r="N472" s="853"/>
      <c r="O472" s="853"/>
      <c r="P472" s="838"/>
      <c r="Q472" s="854"/>
    </row>
    <row r="473" spans="1:17" ht="14.45" customHeight="1" x14ac:dyDescent="0.2">
      <c r="A473" s="832" t="s">
        <v>585</v>
      </c>
      <c r="B473" s="833" t="s">
        <v>5268</v>
      </c>
      <c r="C473" s="833" t="s">
        <v>5050</v>
      </c>
      <c r="D473" s="833" t="s">
        <v>5769</v>
      </c>
      <c r="E473" s="833" t="s">
        <v>5715</v>
      </c>
      <c r="F473" s="853"/>
      <c r="G473" s="853"/>
      <c r="H473" s="853"/>
      <c r="I473" s="853"/>
      <c r="J473" s="853">
        <v>1</v>
      </c>
      <c r="K473" s="853">
        <v>0</v>
      </c>
      <c r="L473" s="853"/>
      <c r="M473" s="853">
        <v>0</v>
      </c>
      <c r="N473" s="853"/>
      <c r="O473" s="853"/>
      <c r="P473" s="838"/>
      <c r="Q473" s="854"/>
    </row>
    <row r="474" spans="1:17" ht="14.45" customHeight="1" x14ac:dyDescent="0.2">
      <c r="A474" s="832" t="s">
        <v>585</v>
      </c>
      <c r="B474" s="833" t="s">
        <v>5268</v>
      </c>
      <c r="C474" s="833" t="s">
        <v>5050</v>
      </c>
      <c r="D474" s="833" t="s">
        <v>5770</v>
      </c>
      <c r="E474" s="833" t="s">
        <v>5771</v>
      </c>
      <c r="F474" s="853"/>
      <c r="G474" s="853"/>
      <c r="H474" s="853"/>
      <c r="I474" s="853"/>
      <c r="J474" s="853">
        <v>1</v>
      </c>
      <c r="K474" s="853">
        <v>0</v>
      </c>
      <c r="L474" s="853"/>
      <c r="M474" s="853">
        <v>0</v>
      </c>
      <c r="N474" s="853"/>
      <c r="O474" s="853"/>
      <c r="P474" s="838"/>
      <c r="Q474" s="854"/>
    </row>
    <row r="475" spans="1:17" ht="14.45" customHeight="1" x14ac:dyDescent="0.2">
      <c r="A475" s="832" t="s">
        <v>585</v>
      </c>
      <c r="B475" s="833" t="s">
        <v>5268</v>
      </c>
      <c r="C475" s="833" t="s">
        <v>5050</v>
      </c>
      <c r="D475" s="833" t="s">
        <v>5772</v>
      </c>
      <c r="E475" s="833" t="s">
        <v>5773</v>
      </c>
      <c r="F475" s="853"/>
      <c r="G475" s="853"/>
      <c r="H475" s="853"/>
      <c r="I475" s="853"/>
      <c r="J475" s="853">
        <v>2</v>
      </c>
      <c r="K475" s="853">
        <v>0</v>
      </c>
      <c r="L475" s="853"/>
      <c r="M475" s="853">
        <v>0</v>
      </c>
      <c r="N475" s="853">
        <v>9</v>
      </c>
      <c r="O475" s="853">
        <v>0</v>
      </c>
      <c r="P475" s="838"/>
      <c r="Q475" s="854">
        <v>0</v>
      </c>
    </row>
    <row r="476" spans="1:17" ht="14.45" customHeight="1" x14ac:dyDescent="0.2">
      <c r="A476" s="832" t="s">
        <v>585</v>
      </c>
      <c r="B476" s="833" t="s">
        <v>5268</v>
      </c>
      <c r="C476" s="833" t="s">
        <v>5050</v>
      </c>
      <c r="D476" s="833" t="s">
        <v>5774</v>
      </c>
      <c r="E476" s="833" t="s">
        <v>5775</v>
      </c>
      <c r="F476" s="853">
        <v>2</v>
      </c>
      <c r="G476" s="853">
        <v>0</v>
      </c>
      <c r="H476" s="853"/>
      <c r="I476" s="853">
        <v>0</v>
      </c>
      <c r="J476" s="853"/>
      <c r="K476" s="853"/>
      <c r="L476" s="853"/>
      <c r="M476" s="853"/>
      <c r="N476" s="853"/>
      <c r="O476" s="853"/>
      <c r="P476" s="838"/>
      <c r="Q476" s="854"/>
    </row>
    <row r="477" spans="1:17" ht="14.45" customHeight="1" x14ac:dyDescent="0.2">
      <c r="A477" s="832" t="s">
        <v>585</v>
      </c>
      <c r="B477" s="833" t="s">
        <v>5268</v>
      </c>
      <c r="C477" s="833" t="s">
        <v>5050</v>
      </c>
      <c r="D477" s="833" t="s">
        <v>5776</v>
      </c>
      <c r="E477" s="833" t="s">
        <v>5630</v>
      </c>
      <c r="F477" s="853"/>
      <c r="G477" s="853"/>
      <c r="H477" s="853"/>
      <c r="I477" s="853"/>
      <c r="J477" s="853">
        <v>1</v>
      </c>
      <c r="K477" s="853">
        <v>0</v>
      </c>
      <c r="L477" s="853"/>
      <c r="M477" s="853">
        <v>0</v>
      </c>
      <c r="N477" s="853"/>
      <c r="O477" s="853"/>
      <c r="P477" s="838"/>
      <c r="Q477" s="854"/>
    </row>
    <row r="478" spans="1:17" ht="14.45" customHeight="1" x14ac:dyDescent="0.2">
      <c r="A478" s="832" t="s">
        <v>585</v>
      </c>
      <c r="B478" s="833" t="s">
        <v>5268</v>
      </c>
      <c r="C478" s="833" t="s">
        <v>5050</v>
      </c>
      <c r="D478" s="833" t="s">
        <v>5777</v>
      </c>
      <c r="E478" s="833" t="s">
        <v>5778</v>
      </c>
      <c r="F478" s="853"/>
      <c r="G478" s="853"/>
      <c r="H478" s="853"/>
      <c r="I478" s="853"/>
      <c r="J478" s="853">
        <v>179</v>
      </c>
      <c r="K478" s="853">
        <v>0</v>
      </c>
      <c r="L478" s="853"/>
      <c r="M478" s="853">
        <v>0</v>
      </c>
      <c r="N478" s="853">
        <v>212</v>
      </c>
      <c r="O478" s="853">
        <v>0</v>
      </c>
      <c r="P478" s="838"/>
      <c r="Q478" s="854">
        <v>0</v>
      </c>
    </row>
    <row r="479" spans="1:17" ht="14.45" customHeight="1" x14ac:dyDescent="0.2">
      <c r="A479" s="832" t="s">
        <v>585</v>
      </c>
      <c r="B479" s="833" t="s">
        <v>5268</v>
      </c>
      <c r="C479" s="833" t="s">
        <v>5050</v>
      </c>
      <c r="D479" s="833" t="s">
        <v>5779</v>
      </c>
      <c r="E479" s="833" t="s">
        <v>5780</v>
      </c>
      <c r="F479" s="853"/>
      <c r="G479" s="853"/>
      <c r="H479" s="853"/>
      <c r="I479" s="853"/>
      <c r="J479" s="853">
        <v>1</v>
      </c>
      <c r="K479" s="853">
        <v>0</v>
      </c>
      <c r="L479" s="853"/>
      <c r="M479" s="853">
        <v>0</v>
      </c>
      <c r="N479" s="853">
        <v>1</v>
      </c>
      <c r="O479" s="853">
        <v>0</v>
      </c>
      <c r="P479" s="838"/>
      <c r="Q479" s="854">
        <v>0</v>
      </c>
    </row>
    <row r="480" spans="1:17" ht="14.45" customHeight="1" x14ac:dyDescent="0.2">
      <c r="A480" s="832" t="s">
        <v>585</v>
      </c>
      <c r="B480" s="833" t="s">
        <v>5268</v>
      </c>
      <c r="C480" s="833" t="s">
        <v>5050</v>
      </c>
      <c r="D480" s="833" t="s">
        <v>5781</v>
      </c>
      <c r="E480" s="833" t="s">
        <v>5782</v>
      </c>
      <c r="F480" s="853"/>
      <c r="G480" s="853"/>
      <c r="H480" s="853"/>
      <c r="I480" s="853"/>
      <c r="J480" s="853">
        <v>1</v>
      </c>
      <c r="K480" s="853">
        <v>0</v>
      </c>
      <c r="L480" s="853"/>
      <c r="M480" s="853">
        <v>0</v>
      </c>
      <c r="N480" s="853">
        <v>3</v>
      </c>
      <c r="O480" s="853">
        <v>0</v>
      </c>
      <c r="P480" s="838"/>
      <c r="Q480" s="854">
        <v>0</v>
      </c>
    </row>
    <row r="481" spans="1:17" ht="14.45" customHeight="1" x14ac:dyDescent="0.2">
      <c r="A481" s="832" t="s">
        <v>585</v>
      </c>
      <c r="B481" s="833" t="s">
        <v>5268</v>
      </c>
      <c r="C481" s="833" t="s">
        <v>5050</v>
      </c>
      <c r="D481" s="833" t="s">
        <v>5783</v>
      </c>
      <c r="E481" s="833" t="s">
        <v>5702</v>
      </c>
      <c r="F481" s="853"/>
      <c r="G481" s="853"/>
      <c r="H481" s="853"/>
      <c r="I481" s="853"/>
      <c r="J481" s="853"/>
      <c r="K481" s="853"/>
      <c r="L481" s="853"/>
      <c r="M481" s="853"/>
      <c r="N481" s="853">
        <v>1</v>
      </c>
      <c r="O481" s="853">
        <v>0</v>
      </c>
      <c r="P481" s="838"/>
      <c r="Q481" s="854">
        <v>0</v>
      </c>
    </row>
    <row r="482" spans="1:17" ht="14.45" customHeight="1" x14ac:dyDescent="0.2">
      <c r="A482" s="832" t="s">
        <v>585</v>
      </c>
      <c r="B482" s="833" t="s">
        <v>5268</v>
      </c>
      <c r="C482" s="833" t="s">
        <v>5050</v>
      </c>
      <c r="D482" s="833" t="s">
        <v>5784</v>
      </c>
      <c r="E482" s="833" t="s">
        <v>5785</v>
      </c>
      <c r="F482" s="853"/>
      <c r="G482" s="853"/>
      <c r="H482" s="853"/>
      <c r="I482" s="853"/>
      <c r="J482" s="853"/>
      <c r="K482" s="853"/>
      <c r="L482" s="853"/>
      <c r="M482" s="853"/>
      <c r="N482" s="853">
        <v>1</v>
      </c>
      <c r="O482" s="853">
        <v>0</v>
      </c>
      <c r="P482" s="838"/>
      <c r="Q482" s="854">
        <v>0</v>
      </c>
    </row>
    <row r="483" spans="1:17" ht="14.45" customHeight="1" x14ac:dyDescent="0.2">
      <c r="A483" s="832" t="s">
        <v>585</v>
      </c>
      <c r="B483" s="833" t="s">
        <v>5268</v>
      </c>
      <c r="C483" s="833" t="s">
        <v>5050</v>
      </c>
      <c r="D483" s="833" t="s">
        <v>5786</v>
      </c>
      <c r="E483" s="833" t="s">
        <v>5787</v>
      </c>
      <c r="F483" s="853"/>
      <c r="G483" s="853"/>
      <c r="H483" s="853"/>
      <c r="I483" s="853"/>
      <c r="J483" s="853"/>
      <c r="K483" s="853"/>
      <c r="L483" s="853"/>
      <c r="M483" s="853"/>
      <c r="N483" s="853">
        <v>1</v>
      </c>
      <c r="O483" s="853">
        <v>0</v>
      </c>
      <c r="P483" s="838"/>
      <c r="Q483" s="854">
        <v>0</v>
      </c>
    </row>
    <row r="484" spans="1:17" ht="14.45" customHeight="1" x14ac:dyDescent="0.2">
      <c r="A484" s="832" t="s">
        <v>585</v>
      </c>
      <c r="B484" s="833" t="s">
        <v>5268</v>
      </c>
      <c r="C484" s="833" t="s">
        <v>5050</v>
      </c>
      <c r="D484" s="833" t="s">
        <v>5788</v>
      </c>
      <c r="E484" s="833" t="s">
        <v>5789</v>
      </c>
      <c r="F484" s="853">
        <v>1</v>
      </c>
      <c r="G484" s="853">
        <v>0</v>
      </c>
      <c r="H484" s="853"/>
      <c r="I484" s="853">
        <v>0</v>
      </c>
      <c r="J484" s="853">
        <v>1</v>
      </c>
      <c r="K484" s="853">
        <v>0</v>
      </c>
      <c r="L484" s="853"/>
      <c r="M484" s="853">
        <v>0</v>
      </c>
      <c r="N484" s="853"/>
      <c r="O484" s="853"/>
      <c r="P484" s="838"/>
      <c r="Q484" s="854"/>
    </row>
    <row r="485" spans="1:17" ht="14.45" customHeight="1" x14ac:dyDescent="0.2">
      <c r="A485" s="832" t="s">
        <v>585</v>
      </c>
      <c r="B485" s="833" t="s">
        <v>5268</v>
      </c>
      <c r="C485" s="833" t="s">
        <v>5050</v>
      </c>
      <c r="D485" s="833" t="s">
        <v>5790</v>
      </c>
      <c r="E485" s="833" t="s">
        <v>5791</v>
      </c>
      <c r="F485" s="853">
        <v>1</v>
      </c>
      <c r="G485" s="853">
        <v>0</v>
      </c>
      <c r="H485" s="853"/>
      <c r="I485" s="853">
        <v>0</v>
      </c>
      <c r="J485" s="853"/>
      <c r="K485" s="853"/>
      <c r="L485" s="853"/>
      <c r="M485" s="853"/>
      <c r="N485" s="853">
        <v>1</v>
      </c>
      <c r="O485" s="853">
        <v>0</v>
      </c>
      <c r="P485" s="838"/>
      <c r="Q485" s="854">
        <v>0</v>
      </c>
    </row>
    <row r="486" spans="1:17" ht="14.45" customHeight="1" x14ac:dyDescent="0.2">
      <c r="A486" s="832" t="s">
        <v>585</v>
      </c>
      <c r="B486" s="833" t="s">
        <v>5268</v>
      </c>
      <c r="C486" s="833" t="s">
        <v>5050</v>
      </c>
      <c r="D486" s="833" t="s">
        <v>5792</v>
      </c>
      <c r="E486" s="833" t="s">
        <v>5793</v>
      </c>
      <c r="F486" s="853"/>
      <c r="G486" s="853"/>
      <c r="H486" s="853"/>
      <c r="I486" s="853"/>
      <c r="J486" s="853">
        <v>1</v>
      </c>
      <c r="K486" s="853">
        <v>0</v>
      </c>
      <c r="L486" s="853"/>
      <c r="M486" s="853">
        <v>0</v>
      </c>
      <c r="N486" s="853"/>
      <c r="O486" s="853"/>
      <c r="P486" s="838"/>
      <c r="Q486" s="854"/>
    </row>
    <row r="487" spans="1:17" ht="14.45" customHeight="1" x14ac:dyDescent="0.2">
      <c r="A487" s="832" t="s">
        <v>585</v>
      </c>
      <c r="B487" s="833" t="s">
        <v>5268</v>
      </c>
      <c r="C487" s="833" t="s">
        <v>5050</v>
      </c>
      <c r="D487" s="833" t="s">
        <v>5794</v>
      </c>
      <c r="E487" s="833" t="s">
        <v>5795</v>
      </c>
      <c r="F487" s="853"/>
      <c r="G487" s="853"/>
      <c r="H487" s="853"/>
      <c r="I487" s="853"/>
      <c r="J487" s="853"/>
      <c r="K487" s="853"/>
      <c r="L487" s="853"/>
      <c r="M487" s="853"/>
      <c r="N487" s="853">
        <v>1</v>
      </c>
      <c r="O487" s="853">
        <v>0</v>
      </c>
      <c r="P487" s="838"/>
      <c r="Q487" s="854">
        <v>0</v>
      </c>
    </row>
    <row r="488" spans="1:17" ht="14.45" customHeight="1" x14ac:dyDescent="0.2">
      <c r="A488" s="832" t="s">
        <v>585</v>
      </c>
      <c r="B488" s="833" t="s">
        <v>5268</v>
      </c>
      <c r="C488" s="833" t="s">
        <v>5050</v>
      </c>
      <c r="D488" s="833" t="s">
        <v>5796</v>
      </c>
      <c r="E488" s="833" t="s">
        <v>5797</v>
      </c>
      <c r="F488" s="853">
        <v>1</v>
      </c>
      <c r="G488" s="853">
        <v>0</v>
      </c>
      <c r="H488" s="853"/>
      <c r="I488" s="853">
        <v>0</v>
      </c>
      <c r="J488" s="853"/>
      <c r="K488" s="853"/>
      <c r="L488" s="853"/>
      <c r="M488" s="853"/>
      <c r="N488" s="853"/>
      <c r="O488" s="853"/>
      <c r="P488" s="838"/>
      <c r="Q488" s="854"/>
    </row>
    <row r="489" spans="1:17" ht="14.45" customHeight="1" x14ac:dyDescent="0.2">
      <c r="A489" s="832" t="s">
        <v>585</v>
      </c>
      <c r="B489" s="833" t="s">
        <v>5798</v>
      </c>
      <c r="C489" s="833" t="s">
        <v>5047</v>
      </c>
      <c r="D489" s="833" t="s">
        <v>5799</v>
      </c>
      <c r="E489" s="833" t="s">
        <v>5800</v>
      </c>
      <c r="F489" s="853">
        <v>8</v>
      </c>
      <c r="G489" s="853">
        <v>399.44</v>
      </c>
      <c r="H489" s="853"/>
      <c r="I489" s="853">
        <v>49.93</v>
      </c>
      <c r="J489" s="853"/>
      <c r="K489" s="853"/>
      <c r="L489" s="853"/>
      <c r="M489" s="853"/>
      <c r="N489" s="853"/>
      <c r="O489" s="853"/>
      <c r="P489" s="838"/>
      <c r="Q489" s="854"/>
    </row>
    <row r="490" spans="1:17" ht="14.45" customHeight="1" x14ac:dyDescent="0.2">
      <c r="A490" s="832" t="s">
        <v>585</v>
      </c>
      <c r="B490" s="833" t="s">
        <v>5798</v>
      </c>
      <c r="C490" s="833" t="s">
        <v>5047</v>
      </c>
      <c r="D490" s="833" t="s">
        <v>5272</v>
      </c>
      <c r="E490" s="833" t="s">
        <v>1200</v>
      </c>
      <c r="F490" s="853">
        <v>13</v>
      </c>
      <c r="G490" s="853">
        <v>64845.45</v>
      </c>
      <c r="H490" s="853">
        <v>2.0629355612691902</v>
      </c>
      <c r="I490" s="853">
        <v>4988.1115384615387</v>
      </c>
      <c r="J490" s="853">
        <v>6</v>
      </c>
      <c r="K490" s="853">
        <v>31433.58</v>
      </c>
      <c r="L490" s="853">
        <v>1</v>
      </c>
      <c r="M490" s="853">
        <v>5238.93</v>
      </c>
      <c r="N490" s="853">
        <v>23</v>
      </c>
      <c r="O490" s="853">
        <v>105815.20000000001</v>
      </c>
      <c r="P490" s="838">
        <v>3.3663108051962265</v>
      </c>
      <c r="Q490" s="854">
        <v>4600.6608695652176</v>
      </c>
    </row>
    <row r="491" spans="1:17" ht="14.45" customHeight="1" x14ac:dyDescent="0.2">
      <c r="A491" s="832" t="s">
        <v>585</v>
      </c>
      <c r="B491" s="833" t="s">
        <v>5798</v>
      </c>
      <c r="C491" s="833" t="s">
        <v>5047</v>
      </c>
      <c r="D491" s="833" t="s">
        <v>5801</v>
      </c>
      <c r="E491" s="833" t="s">
        <v>5802</v>
      </c>
      <c r="F491" s="853"/>
      <c r="G491" s="853"/>
      <c r="H491" s="853"/>
      <c r="I491" s="853"/>
      <c r="J491" s="853">
        <v>24</v>
      </c>
      <c r="K491" s="853">
        <v>1921.92</v>
      </c>
      <c r="L491" s="853">
        <v>1</v>
      </c>
      <c r="M491" s="853">
        <v>80.08</v>
      </c>
      <c r="N491" s="853"/>
      <c r="O491" s="853"/>
      <c r="P491" s="838"/>
      <c r="Q491" s="854"/>
    </row>
    <row r="492" spans="1:17" ht="14.45" customHeight="1" x14ac:dyDescent="0.2">
      <c r="A492" s="832" t="s">
        <v>585</v>
      </c>
      <c r="B492" s="833" t="s">
        <v>5798</v>
      </c>
      <c r="C492" s="833" t="s">
        <v>5047</v>
      </c>
      <c r="D492" s="833" t="s">
        <v>5273</v>
      </c>
      <c r="E492" s="833" t="s">
        <v>1969</v>
      </c>
      <c r="F492" s="853">
        <v>7.1</v>
      </c>
      <c r="G492" s="853">
        <v>3132.79</v>
      </c>
      <c r="H492" s="853">
        <v>1.9310674285432501</v>
      </c>
      <c r="I492" s="853">
        <v>441.23802816901411</v>
      </c>
      <c r="J492" s="853">
        <v>3.9</v>
      </c>
      <c r="K492" s="853">
        <v>1622.31</v>
      </c>
      <c r="L492" s="853">
        <v>1</v>
      </c>
      <c r="M492" s="853">
        <v>415.97692307692307</v>
      </c>
      <c r="N492" s="853">
        <v>3.3</v>
      </c>
      <c r="O492" s="853">
        <v>1236.1600000000001</v>
      </c>
      <c r="P492" s="838">
        <v>0.76197520819078979</v>
      </c>
      <c r="Q492" s="854">
        <v>374.59393939393942</v>
      </c>
    </row>
    <row r="493" spans="1:17" ht="14.45" customHeight="1" x14ac:dyDescent="0.2">
      <c r="A493" s="832" t="s">
        <v>585</v>
      </c>
      <c r="B493" s="833" t="s">
        <v>5798</v>
      </c>
      <c r="C493" s="833" t="s">
        <v>5047</v>
      </c>
      <c r="D493" s="833" t="s">
        <v>5275</v>
      </c>
      <c r="E493" s="833" t="s">
        <v>1285</v>
      </c>
      <c r="F493" s="853">
        <v>485</v>
      </c>
      <c r="G493" s="853">
        <v>28324</v>
      </c>
      <c r="H493" s="853">
        <v>1.600716151499499</v>
      </c>
      <c r="I493" s="853">
        <v>58.4</v>
      </c>
      <c r="J493" s="853">
        <v>368</v>
      </c>
      <c r="K493" s="853">
        <v>17694.579999999998</v>
      </c>
      <c r="L493" s="853">
        <v>1</v>
      </c>
      <c r="M493" s="853">
        <v>48.083097826086949</v>
      </c>
      <c r="N493" s="853">
        <v>453</v>
      </c>
      <c r="O493" s="853">
        <v>17780.73</v>
      </c>
      <c r="P493" s="838">
        <v>1.0048687225127695</v>
      </c>
      <c r="Q493" s="854">
        <v>39.251059602649008</v>
      </c>
    </row>
    <row r="494" spans="1:17" ht="14.45" customHeight="1" x14ac:dyDescent="0.2">
      <c r="A494" s="832" t="s">
        <v>585</v>
      </c>
      <c r="B494" s="833" t="s">
        <v>5798</v>
      </c>
      <c r="C494" s="833" t="s">
        <v>5047</v>
      </c>
      <c r="D494" s="833" t="s">
        <v>5276</v>
      </c>
      <c r="E494" s="833" t="s">
        <v>5277</v>
      </c>
      <c r="F494" s="853">
        <v>8.8000000000000007</v>
      </c>
      <c r="G494" s="853">
        <v>105717.92</v>
      </c>
      <c r="H494" s="853">
        <v>0.86274509803921562</v>
      </c>
      <c r="I494" s="853">
        <v>12013.4</v>
      </c>
      <c r="J494" s="853">
        <v>10.199999999999999</v>
      </c>
      <c r="K494" s="853">
        <v>122536.68000000001</v>
      </c>
      <c r="L494" s="853">
        <v>1</v>
      </c>
      <c r="M494" s="853">
        <v>12013.400000000001</v>
      </c>
      <c r="N494" s="853"/>
      <c r="O494" s="853"/>
      <c r="P494" s="838"/>
      <c r="Q494" s="854"/>
    </row>
    <row r="495" spans="1:17" ht="14.45" customHeight="1" x14ac:dyDescent="0.2">
      <c r="A495" s="832" t="s">
        <v>585</v>
      </c>
      <c r="B495" s="833" t="s">
        <v>5798</v>
      </c>
      <c r="C495" s="833" t="s">
        <v>5047</v>
      </c>
      <c r="D495" s="833" t="s">
        <v>5278</v>
      </c>
      <c r="E495" s="833" t="s">
        <v>5279</v>
      </c>
      <c r="F495" s="853">
        <v>1.4</v>
      </c>
      <c r="G495" s="853">
        <v>541.25</v>
      </c>
      <c r="H495" s="853">
        <v>0.34027184026555346</v>
      </c>
      <c r="I495" s="853">
        <v>386.60714285714289</v>
      </c>
      <c r="J495" s="853">
        <v>4.2</v>
      </c>
      <c r="K495" s="853">
        <v>1590.64</v>
      </c>
      <c r="L495" s="853">
        <v>1</v>
      </c>
      <c r="M495" s="853">
        <v>378.72380952380951</v>
      </c>
      <c r="N495" s="853"/>
      <c r="O495" s="853"/>
      <c r="P495" s="838"/>
      <c r="Q495" s="854"/>
    </row>
    <row r="496" spans="1:17" ht="14.45" customHeight="1" x14ac:dyDescent="0.2">
      <c r="A496" s="832" t="s">
        <v>585</v>
      </c>
      <c r="B496" s="833" t="s">
        <v>5798</v>
      </c>
      <c r="C496" s="833" t="s">
        <v>5047</v>
      </c>
      <c r="D496" s="833" t="s">
        <v>5803</v>
      </c>
      <c r="E496" s="833" t="s">
        <v>2337</v>
      </c>
      <c r="F496" s="853">
        <v>3</v>
      </c>
      <c r="G496" s="853">
        <v>115.83</v>
      </c>
      <c r="H496" s="853"/>
      <c r="I496" s="853">
        <v>38.61</v>
      </c>
      <c r="J496" s="853"/>
      <c r="K496" s="853"/>
      <c r="L496" s="853"/>
      <c r="M496" s="853"/>
      <c r="N496" s="853"/>
      <c r="O496" s="853"/>
      <c r="P496" s="838"/>
      <c r="Q496" s="854"/>
    </row>
    <row r="497" spans="1:17" ht="14.45" customHeight="1" x14ac:dyDescent="0.2">
      <c r="A497" s="832" t="s">
        <v>585</v>
      </c>
      <c r="B497" s="833" t="s">
        <v>5798</v>
      </c>
      <c r="C497" s="833" t="s">
        <v>5047</v>
      </c>
      <c r="D497" s="833" t="s">
        <v>5280</v>
      </c>
      <c r="E497" s="833" t="s">
        <v>1198</v>
      </c>
      <c r="F497" s="853">
        <v>24</v>
      </c>
      <c r="G497" s="853">
        <v>219798.47999999998</v>
      </c>
      <c r="H497" s="853">
        <v>1.333333333333333</v>
      </c>
      <c r="I497" s="853">
        <v>9158.2699999999986</v>
      </c>
      <c r="J497" s="853">
        <v>18</v>
      </c>
      <c r="K497" s="853">
        <v>164848.86000000002</v>
      </c>
      <c r="L497" s="853">
        <v>1</v>
      </c>
      <c r="M497" s="853">
        <v>9158.27</v>
      </c>
      <c r="N497" s="853">
        <v>36</v>
      </c>
      <c r="O497" s="853">
        <v>329494.77999999997</v>
      </c>
      <c r="P497" s="838">
        <v>1.9987689329486411</v>
      </c>
      <c r="Q497" s="854">
        <v>9152.6327777777769</v>
      </c>
    </row>
    <row r="498" spans="1:17" ht="14.45" customHeight="1" x14ac:dyDescent="0.2">
      <c r="A498" s="832" t="s">
        <v>585</v>
      </c>
      <c r="B498" s="833" t="s">
        <v>5798</v>
      </c>
      <c r="C498" s="833" t="s">
        <v>5047</v>
      </c>
      <c r="D498" s="833" t="s">
        <v>5281</v>
      </c>
      <c r="E498" s="833" t="s">
        <v>1198</v>
      </c>
      <c r="F498" s="853">
        <v>1</v>
      </c>
      <c r="G498" s="853">
        <v>16469.2</v>
      </c>
      <c r="H498" s="853">
        <v>0.13477090492788754</v>
      </c>
      <c r="I498" s="853">
        <v>16469.2</v>
      </c>
      <c r="J498" s="853">
        <v>7</v>
      </c>
      <c r="K498" s="853">
        <v>122201.44999999998</v>
      </c>
      <c r="L498" s="853">
        <v>1</v>
      </c>
      <c r="M498" s="853">
        <v>17457.349999999999</v>
      </c>
      <c r="N498" s="853">
        <v>1</v>
      </c>
      <c r="O498" s="853">
        <v>17457.349999999999</v>
      </c>
      <c r="P498" s="838">
        <v>0.14285714285714288</v>
      </c>
      <c r="Q498" s="854">
        <v>17457.349999999999</v>
      </c>
    </row>
    <row r="499" spans="1:17" ht="14.45" customHeight="1" x14ac:dyDescent="0.2">
      <c r="A499" s="832" t="s">
        <v>585</v>
      </c>
      <c r="B499" s="833" t="s">
        <v>5798</v>
      </c>
      <c r="C499" s="833" t="s">
        <v>5047</v>
      </c>
      <c r="D499" s="833" t="s">
        <v>5282</v>
      </c>
      <c r="E499" s="833" t="s">
        <v>5283</v>
      </c>
      <c r="F499" s="853"/>
      <c r="G499" s="853"/>
      <c r="H499" s="853"/>
      <c r="I499" s="853"/>
      <c r="J499" s="853"/>
      <c r="K499" s="853"/>
      <c r="L499" s="853"/>
      <c r="M499" s="853"/>
      <c r="N499" s="853">
        <v>0.2</v>
      </c>
      <c r="O499" s="853">
        <v>39.78</v>
      </c>
      <c r="P499" s="838"/>
      <c r="Q499" s="854">
        <v>198.9</v>
      </c>
    </row>
    <row r="500" spans="1:17" ht="14.45" customHeight="1" x14ac:dyDescent="0.2">
      <c r="A500" s="832" t="s">
        <v>585</v>
      </c>
      <c r="B500" s="833" t="s">
        <v>5798</v>
      </c>
      <c r="C500" s="833" t="s">
        <v>5047</v>
      </c>
      <c r="D500" s="833" t="s">
        <v>5804</v>
      </c>
      <c r="E500" s="833" t="s">
        <v>5805</v>
      </c>
      <c r="F500" s="853">
        <v>42</v>
      </c>
      <c r="G500" s="853">
        <v>1800.96</v>
      </c>
      <c r="H500" s="853"/>
      <c r="I500" s="853">
        <v>42.88</v>
      </c>
      <c r="J500" s="853"/>
      <c r="K500" s="853"/>
      <c r="L500" s="853"/>
      <c r="M500" s="853"/>
      <c r="N500" s="853"/>
      <c r="O500" s="853"/>
      <c r="P500" s="838"/>
      <c r="Q500" s="854"/>
    </row>
    <row r="501" spans="1:17" ht="14.45" customHeight="1" x14ac:dyDescent="0.2">
      <c r="A501" s="832" t="s">
        <v>585</v>
      </c>
      <c r="B501" s="833" t="s">
        <v>5798</v>
      </c>
      <c r="C501" s="833" t="s">
        <v>5047</v>
      </c>
      <c r="D501" s="833" t="s">
        <v>5284</v>
      </c>
      <c r="E501" s="833" t="s">
        <v>5285</v>
      </c>
      <c r="F501" s="853">
        <v>0.2</v>
      </c>
      <c r="G501" s="853">
        <v>108.69</v>
      </c>
      <c r="H501" s="853">
        <v>3.1248832014168205E-2</v>
      </c>
      <c r="I501" s="853">
        <v>543.44999999999993</v>
      </c>
      <c r="J501" s="853">
        <v>6.4</v>
      </c>
      <c r="K501" s="853">
        <v>3478.21</v>
      </c>
      <c r="L501" s="853">
        <v>1</v>
      </c>
      <c r="M501" s="853">
        <v>543.47031249999998</v>
      </c>
      <c r="N501" s="853"/>
      <c r="O501" s="853"/>
      <c r="P501" s="838"/>
      <c r="Q501" s="854"/>
    </row>
    <row r="502" spans="1:17" ht="14.45" customHeight="1" x14ac:dyDescent="0.2">
      <c r="A502" s="832" t="s">
        <v>585</v>
      </c>
      <c r="B502" s="833" t="s">
        <v>5798</v>
      </c>
      <c r="C502" s="833" t="s">
        <v>5047</v>
      </c>
      <c r="D502" s="833" t="s">
        <v>5286</v>
      </c>
      <c r="E502" s="833" t="s">
        <v>1267</v>
      </c>
      <c r="F502" s="853">
        <v>6</v>
      </c>
      <c r="G502" s="853">
        <v>463.32</v>
      </c>
      <c r="H502" s="853">
        <v>0.11193900034790676</v>
      </c>
      <c r="I502" s="853">
        <v>77.22</v>
      </c>
      <c r="J502" s="853">
        <v>54.6</v>
      </c>
      <c r="K502" s="853">
        <v>4139.04</v>
      </c>
      <c r="L502" s="853">
        <v>1</v>
      </c>
      <c r="M502" s="853">
        <v>75.806593406593407</v>
      </c>
      <c r="N502" s="853"/>
      <c r="O502" s="853"/>
      <c r="P502" s="838"/>
      <c r="Q502" s="854"/>
    </row>
    <row r="503" spans="1:17" ht="14.45" customHeight="1" x14ac:dyDescent="0.2">
      <c r="A503" s="832" t="s">
        <v>585</v>
      </c>
      <c r="B503" s="833" t="s">
        <v>5798</v>
      </c>
      <c r="C503" s="833" t="s">
        <v>5047</v>
      </c>
      <c r="D503" s="833" t="s">
        <v>5288</v>
      </c>
      <c r="E503" s="833" t="s">
        <v>5289</v>
      </c>
      <c r="F503" s="853">
        <v>20</v>
      </c>
      <c r="G503" s="853">
        <v>5434.3300000000008</v>
      </c>
      <c r="H503" s="853">
        <v>0.62496535528514485</v>
      </c>
      <c r="I503" s="853">
        <v>271.71650000000005</v>
      </c>
      <c r="J503" s="853">
        <v>32.199999999999996</v>
      </c>
      <c r="K503" s="853">
        <v>8695.41</v>
      </c>
      <c r="L503" s="853">
        <v>1</v>
      </c>
      <c r="M503" s="853">
        <v>270.04378881987583</v>
      </c>
      <c r="N503" s="853">
        <v>32.799999999999997</v>
      </c>
      <c r="O503" s="853">
        <v>5956.7400000000007</v>
      </c>
      <c r="P503" s="838">
        <v>0.6850441784803708</v>
      </c>
      <c r="Q503" s="854">
        <v>181.60792682926834</v>
      </c>
    </row>
    <row r="504" spans="1:17" ht="14.45" customHeight="1" x14ac:dyDescent="0.2">
      <c r="A504" s="832" t="s">
        <v>585</v>
      </c>
      <c r="B504" s="833" t="s">
        <v>5798</v>
      </c>
      <c r="C504" s="833" t="s">
        <v>5047</v>
      </c>
      <c r="D504" s="833" t="s">
        <v>5290</v>
      </c>
      <c r="E504" s="833" t="s">
        <v>5291</v>
      </c>
      <c r="F504" s="853"/>
      <c r="G504" s="853"/>
      <c r="H504" s="853"/>
      <c r="I504" s="853"/>
      <c r="J504" s="853">
        <v>1</v>
      </c>
      <c r="K504" s="853">
        <v>5985.75</v>
      </c>
      <c r="L504" s="853">
        <v>1</v>
      </c>
      <c r="M504" s="853">
        <v>5985.75</v>
      </c>
      <c r="N504" s="853"/>
      <c r="O504" s="853"/>
      <c r="P504" s="838"/>
      <c r="Q504" s="854"/>
    </row>
    <row r="505" spans="1:17" ht="14.45" customHeight="1" x14ac:dyDescent="0.2">
      <c r="A505" s="832" t="s">
        <v>585</v>
      </c>
      <c r="B505" s="833" t="s">
        <v>5798</v>
      </c>
      <c r="C505" s="833" t="s">
        <v>5047</v>
      </c>
      <c r="D505" s="833" t="s">
        <v>5292</v>
      </c>
      <c r="E505" s="833" t="s">
        <v>5293</v>
      </c>
      <c r="F505" s="853"/>
      <c r="G505" s="853"/>
      <c r="H505" s="853"/>
      <c r="I505" s="853"/>
      <c r="J505" s="853">
        <v>2</v>
      </c>
      <c r="K505" s="853">
        <v>159.96</v>
      </c>
      <c r="L505" s="853">
        <v>1</v>
      </c>
      <c r="M505" s="853">
        <v>79.98</v>
      </c>
      <c r="N505" s="853"/>
      <c r="O505" s="853"/>
      <c r="P505" s="838"/>
      <c r="Q505" s="854"/>
    </row>
    <row r="506" spans="1:17" ht="14.45" customHeight="1" x14ac:dyDescent="0.2">
      <c r="A506" s="832" t="s">
        <v>585</v>
      </c>
      <c r="B506" s="833" t="s">
        <v>5798</v>
      </c>
      <c r="C506" s="833" t="s">
        <v>5047</v>
      </c>
      <c r="D506" s="833" t="s">
        <v>5294</v>
      </c>
      <c r="E506" s="833" t="s">
        <v>5295</v>
      </c>
      <c r="F506" s="853">
        <v>16.100000000000001</v>
      </c>
      <c r="G506" s="853">
        <v>52546.3</v>
      </c>
      <c r="H506" s="853">
        <v>0.87978215361391576</v>
      </c>
      <c r="I506" s="853">
        <v>3263.7453416149069</v>
      </c>
      <c r="J506" s="853">
        <v>18.3</v>
      </c>
      <c r="K506" s="853">
        <v>59726.49</v>
      </c>
      <c r="L506" s="853">
        <v>1</v>
      </c>
      <c r="M506" s="853">
        <v>3263.7426229508196</v>
      </c>
      <c r="N506" s="853">
        <v>9.8000000000000007</v>
      </c>
      <c r="O506" s="853">
        <v>31984.68</v>
      </c>
      <c r="P506" s="838">
        <v>0.53551916410959366</v>
      </c>
      <c r="Q506" s="854">
        <v>3263.7428571428568</v>
      </c>
    </row>
    <row r="507" spans="1:17" ht="14.45" customHeight="1" x14ac:dyDescent="0.2">
      <c r="A507" s="832" t="s">
        <v>585</v>
      </c>
      <c r="B507" s="833" t="s">
        <v>5798</v>
      </c>
      <c r="C507" s="833" t="s">
        <v>5047</v>
      </c>
      <c r="D507" s="833" t="s">
        <v>5296</v>
      </c>
      <c r="E507" s="833" t="s">
        <v>5297</v>
      </c>
      <c r="F507" s="853">
        <v>7</v>
      </c>
      <c r="G507" s="853">
        <v>1534.4</v>
      </c>
      <c r="H507" s="853">
        <v>1</v>
      </c>
      <c r="I507" s="853">
        <v>219.20000000000002</v>
      </c>
      <c r="J507" s="853">
        <v>7</v>
      </c>
      <c r="K507" s="853">
        <v>1534.4</v>
      </c>
      <c r="L507" s="853">
        <v>1</v>
      </c>
      <c r="M507" s="853">
        <v>219.20000000000002</v>
      </c>
      <c r="N507" s="853"/>
      <c r="O507" s="853"/>
      <c r="P507" s="838"/>
      <c r="Q507" s="854"/>
    </row>
    <row r="508" spans="1:17" ht="14.45" customHeight="1" x14ac:dyDescent="0.2">
      <c r="A508" s="832" t="s">
        <v>585</v>
      </c>
      <c r="B508" s="833" t="s">
        <v>5798</v>
      </c>
      <c r="C508" s="833" t="s">
        <v>5047</v>
      </c>
      <c r="D508" s="833" t="s">
        <v>5302</v>
      </c>
      <c r="E508" s="833" t="s">
        <v>1203</v>
      </c>
      <c r="F508" s="853"/>
      <c r="G508" s="853"/>
      <c r="H508" s="853"/>
      <c r="I508" s="853"/>
      <c r="J508" s="853"/>
      <c r="K508" s="853"/>
      <c r="L508" s="853"/>
      <c r="M508" s="853"/>
      <c r="N508" s="853">
        <v>0.2</v>
      </c>
      <c r="O508" s="853">
        <v>64.06</v>
      </c>
      <c r="P508" s="838"/>
      <c r="Q508" s="854">
        <v>320.3</v>
      </c>
    </row>
    <row r="509" spans="1:17" ht="14.45" customHeight="1" x14ac:dyDescent="0.2">
      <c r="A509" s="832" t="s">
        <v>585</v>
      </c>
      <c r="B509" s="833" t="s">
        <v>5798</v>
      </c>
      <c r="C509" s="833" t="s">
        <v>5047</v>
      </c>
      <c r="D509" s="833" t="s">
        <v>5303</v>
      </c>
      <c r="E509" s="833" t="s">
        <v>5304</v>
      </c>
      <c r="F509" s="853">
        <v>76</v>
      </c>
      <c r="G509" s="853">
        <v>4746.96</v>
      </c>
      <c r="H509" s="853"/>
      <c r="I509" s="853">
        <v>62.46</v>
      </c>
      <c r="J509" s="853"/>
      <c r="K509" s="853"/>
      <c r="L509" s="853"/>
      <c r="M509" s="853"/>
      <c r="N509" s="853"/>
      <c r="O509" s="853"/>
      <c r="P509" s="838"/>
      <c r="Q509" s="854"/>
    </row>
    <row r="510" spans="1:17" ht="14.45" customHeight="1" x14ac:dyDescent="0.2">
      <c r="A510" s="832" t="s">
        <v>585</v>
      </c>
      <c r="B510" s="833" t="s">
        <v>5798</v>
      </c>
      <c r="C510" s="833" t="s">
        <v>5047</v>
      </c>
      <c r="D510" s="833" t="s">
        <v>5806</v>
      </c>
      <c r="E510" s="833" t="s">
        <v>5306</v>
      </c>
      <c r="F510" s="853">
        <v>0.3</v>
      </c>
      <c r="G510" s="853">
        <v>13.91</v>
      </c>
      <c r="H510" s="853"/>
      <c r="I510" s="853">
        <v>46.366666666666667</v>
      </c>
      <c r="J510" s="853"/>
      <c r="K510" s="853"/>
      <c r="L510" s="853"/>
      <c r="M510" s="853"/>
      <c r="N510" s="853"/>
      <c r="O510" s="853"/>
      <c r="P510" s="838"/>
      <c r="Q510" s="854"/>
    </row>
    <row r="511" spans="1:17" ht="14.45" customHeight="1" x14ac:dyDescent="0.2">
      <c r="A511" s="832" t="s">
        <v>585</v>
      </c>
      <c r="B511" s="833" t="s">
        <v>5798</v>
      </c>
      <c r="C511" s="833" t="s">
        <v>5047</v>
      </c>
      <c r="D511" s="833" t="s">
        <v>5305</v>
      </c>
      <c r="E511" s="833" t="s">
        <v>5306</v>
      </c>
      <c r="F511" s="853">
        <v>14</v>
      </c>
      <c r="G511" s="853">
        <v>1103.26</v>
      </c>
      <c r="H511" s="853">
        <v>4.6782003985922067</v>
      </c>
      <c r="I511" s="853">
        <v>78.804285714285712</v>
      </c>
      <c r="J511" s="853">
        <v>3.5</v>
      </c>
      <c r="K511" s="853">
        <v>235.82999999999998</v>
      </c>
      <c r="L511" s="853">
        <v>1</v>
      </c>
      <c r="M511" s="853">
        <v>67.38</v>
      </c>
      <c r="N511" s="853">
        <v>14.250000000000002</v>
      </c>
      <c r="O511" s="853">
        <v>838.43000000000006</v>
      </c>
      <c r="P511" s="838">
        <v>3.5552304626213802</v>
      </c>
      <c r="Q511" s="854">
        <v>58.837192982456138</v>
      </c>
    </row>
    <row r="512" spans="1:17" ht="14.45" customHeight="1" x14ac:dyDescent="0.2">
      <c r="A512" s="832" t="s">
        <v>585</v>
      </c>
      <c r="B512" s="833" t="s">
        <v>5798</v>
      </c>
      <c r="C512" s="833" t="s">
        <v>5047</v>
      </c>
      <c r="D512" s="833" t="s">
        <v>5807</v>
      </c>
      <c r="E512" s="833" t="s">
        <v>5808</v>
      </c>
      <c r="F512" s="853"/>
      <c r="G512" s="853"/>
      <c r="H512" s="853"/>
      <c r="I512" s="853"/>
      <c r="J512" s="853">
        <v>14</v>
      </c>
      <c r="K512" s="853">
        <v>617.82000000000005</v>
      </c>
      <c r="L512" s="853">
        <v>1</v>
      </c>
      <c r="M512" s="853">
        <v>44.13</v>
      </c>
      <c r="N512" s="853"/>
      <c r="O512" s="853"/>
      <c r="P512" s="838"/>
      <c r="Q512" s="854"/>
    </row>
    <row r="513" spans="1:17" ht="14.45" customHeight="1" x14ac:dyDescent="0.2">
      <c r="A513" s="832" t="s">
        <v>585</v>
      </c>
      <c r="B513" s="833" t="s">
        <v>5798</v>
      </c>
      <c r="C513" s="833" t="s">
        <v>5047</v>
      </c>
      <c r="D513" s="833" t="s">
        <v>5809</v>
      </c>
      <c r="E513" s="833" t="s">
        <v>5810</v>
      </c>
      <c r="F513" s="853"/>
      <c r="G513" s="853"/>
      <c r="H513" s="853"/>
      <c r="I513" s="853"/>
      <c r="J513" s="853"/>
      <c r="K513" s="853"/>
      <c r="L513" s="853"/>
      <c r="M513" s="853"/>
      <c r="N513" s="853">
        <v>3</v>
      </c>
      <c r="O513" s="853">
        <v>3862.08</v>
      </c>
      <c r="P513" s="838"/>
      <c r="Q513" s="854">
        <v>1287.3599999999999</v>
      </c>
    </row>
    <row r="514" spans="1:17" ht="14.45" customHeight="1" x14ac:dyDescent="0.2">
      <c r="A514" s="832" t="s">
        <v>585</v>
      </c>
      <c r="B514" s="833" t="s">
        <v>5798</v>
      </c>
      <c r="C514" s="833" t="s">
        <v>5047</v>
      </c>
      <c r="D514" s="833" t="s">
        <v>5811</v>
      </c>
      <c r="E514" s="833" t="s">
        <v>5812</v>
      </c>
      <c r="F514" s="853">
        <v>140</v>
      </c>
      <c r="G514" s="853">
        <v>180230.39999999999</v>
      </c>
      <c r="H514" s="853"/>
      <c r="I514" s="853">
        <v>1287.3599999999999</v>
      </c>
      <c r="J514" s="853"/>
      <c r="K514" s="853"/>
      <c r="L514" s="853"/>
      <c r="M514" s="853"/>
      <c r="N514" s="853">
        <v>6</v>
      </c>
      <c r="O514" s="853">
        <v>7724.16</v>
      </c>
      <c r="P514" s="838"/>
      <c r="Q514" s="854">
        <v>1287.3599999999999</v>
      </c>
    </row>
    <row r="515" spans="1:17" ht="14.45" customHeight="1" x14ac:dyDescent="0.2">
      <c r="A515" s="832" t="s">
        <v>585</v>
      </c>
      <c r="B515" s="833" t="s">
        <v>5798</v>
      </c>
      <c r="C515" s="833" t="s">
        <v>5047</v>
      </c>
      <c r="D515" s="833" t="s">
        <v>5307</v>
      </c>
      <c r="E515" s="833" t="s">
        <v>5308</v>
      </c>
      <c r="F515" s="853"/>
      <c r="G515" s="853"/>
      <c r="H515" s="853"/>
      <c r="I515" s="853"/>
      <c r="J515" s="853">
        <v>1.5</v>
      </c>
      <c r="K515" s="853">
        <v>2783.47</v>
      </c>
      <c r="L515" s="853">
        <v>1</v>
      </c>
      <c r="M515" s="853">
        <v>1855.6466666666665</v>
      </c>
      <c r="N515" s="853"/>
      <c r="O515" s="853"/>
      <c r="P515" s="838"/>
      <c r="Q515" s="854"/>
    </row>
    <row r="516" spans="1:17" ht="14.45" customHeight="1" x14ac:dyDescent="0.2">
      <c r="A516" s="832" t="s">
        <v>585</v>
      </c>
      <c r="B516" s="833" t="s">
        <v>5798</v>
      </c>
      <c r="C516" s="833" t="s">
        <v>5047</v>
      </c>
      <c r="D516" s="833" t="s">
        <v>5309</v>
      </c>
      <c r="E516" s="833" t="s">
        <v>5310</v>
      </c>
      <c r="F516" s="853">
        <v>2.9</v>
      </c>
      <c r="G516" s="853">
        <v>1739.46</v>
      </c>
      <c r="H516" s="853"/>
      <c r="I516" s="853">
        <v>599.81379310344835</v>
      </c>
      <c r="J516" s="853"/>
      <c r="K516" s="853"/>
      <c r="L516" s="853"/>
      <c r="M516" s="853"/>
      <c r="N516" s="853"/>
      <c r="O516" s="853"/>
      <c r="P516" s="838"/>
      <c r="Q516" s="854"/>
    </row>
    <row r="517" spans="1:17" ht="14.45" customHeight="1" x14ac:dyDescent="0.2">
      <c r="A517" s="832" t="s">
        <v>585</v>
      </c>
      <c r="B517" s="833" t="s">
        <v>5798</v>
      </c>
      <c r="C517" s="833" t="s">
        <v>5047</v>
      </c>
      <c r="D517" s="833" t="s">
        <v>5311</v>
      </c>
      <c r="E517" s="833" t="s">
        <v>5310</v>
      </c>
      <c r="F517" s="853">
        <v>5</v>
      </c>
      <c r="G517" s="853">
        <v>3998.8199999999997</v>
      </c>
      <c r="H517" s="853">
        <v>4.1666961894739032</v>
      </c>
      <c r="I517" s="853">
        <v>799.7639999999999</v>
      </c>
      <c r="J517" s="853">
        <v>1.2</v>
      </c>
      <c r="K517" s="853">
        <v>959.71</v>
      </c>
      <c r="L517" s="853">
        <v>1</v>
      </c>
      <c r="M517" s="853">
        <v>799.75833333333344</v>
      </c>
      <c r="N517" s="853"/>
      <c r="O517" s="853"/>
      <c r="P517" s="838"/>
      <c r="Q517" s="854"/>
    </row>
    <row r="518" spans="1:17" ht="14.45" customHeight="1" x14ac:dyDescent="0.2">
      <c r="A518" s="832" t="s">
        <v>585</v>
      </c>
      <c r="B518" s="833" t="s">
        <v>5798</v>
      </c>
      <c r="C518" s="833" t="s">
        <v>5047</v>
      </c>
      <c r="D518" s="833" t="s">
        <v>5312</v>
      </c>
      <c r="E518" s="833" t="s">
        <v>5313</v>
      </c>
      <c r="F518" s="853"/>
      <c r="G518" s="853"/>
      <c r="H518" s="853"/>
      <c r="I518" s="853"/>
      <c r="J518" s="853">
        <v>1</v>
      </c>
      <c r="K518" s="853">
        <v>3498.62</v>
      </c>
      <c r="L518" s="853">
        <v>1</v>
      </c>
      <c r="M518" s="853">
        <v>3498.62</v>
      </c>
      <c r="N518" s="853"/>
      <c r="O518" s="853"/>
      <c r="P518" s="838"/>
      <c r="Q518" s="854"/>
    </row>
    <row r="519" spans="1:17" ht="14.45" customHeight="1" x14ac:dyDescent="0.2">
      <c r="A519" s="832" t="s">
        <v>585</v>
      </c>
      <c r="B519" s="833" t="s">
        <v>5798</v>
      </c>
      <c r="C519" s="833" t="s">
        <v>5047</v>
      </c>
      <c r="D519" s="833" t="s">
        <v>5314</v>
      </c>
      <c r="E519" s="833" t="s">
        <v>1257</v>
      </c>
      <c r="F519" s="853">
        <v>48</v>
      </c>
      <c r="G519" s="853">
        <v>4439.5199999999995</v>
      </c>
      <c r="H519" s="853">
        <v>1.1707317073170731</v>
      </c>
      <c r="I519" s="853">
        <v>92.49</v>
      </c>
      <c r="J519" s="853">
        <v>41</v>
      </c>
      <c r="K519" s="853">
        <v>3792.0899999999997</v>
      </c>
      <c r="L519" s="853">
        <v>1</v>
      </c>
      <c r="M519" s="853">
        <v>92.49</v>
      </c>
      <c r="N519" s="853"/>
      <c r="O519" s="853"/>
      <c r="P519" s="838"/>
      <c r="Q519" s="854"/>
    </row>
    <row r="520" spans="1:17" ht="14.45" customHeight="1" x14ac:dyDescent="0.2">
      <c r="A520" s="832" t="s">
        <v>585</v>
      </c>
      <c r="B520" s="833" t="s">
        <v>5798</v>
      </c>
      <c r="C520" s="833" t="s">
        <v>5047</v>
      </c>
      <c r="D520" s="833" t="s">
        <v>5315</v>
      </c>
      <c r="E520" s="833" t="s">
        <v>1552</v>
      </c>
      <c r="F520" s="853">
        <v>34.200000000000003</v>
      </c>
      <c r="G520" s="853">
        <v>44027.71</v>
      </c>
      <c r="H520" s="853">
        <v>0.20236685471262136</v>
      </c>
      <c r="I520" s="853">
        <v>1287.3599415204676</v>
      </c>
      <c r="J520" s="853">
        <v>169</v>
      </c>
      <c r="K520" s="853">
        <v>217563.84</v>
      </c>
      <c r="L520" s="853">
        <v>1</v>
      </c>
      <c r="M520" s="853">
        <v>1287.3599999999999</v>
      </c>
      <c r="N520" s="853">
        <v>92</v>
      </c>
      <c r="O520" s="853">
        <v>118437.12</v>
      </c>
      <c r="P520" s="838">
        <v>0.54437869822485208</v>
      </c>
      <c r="Q520" s="854">
        <v>1287.3599999999999</v>
      </c>
    </row>
    <row r="521" spans="1:17" ht="14.45" customHeight="1" x14ac:dyDescent="0.2">
      <c r="A521" s="832" t="s">
        <v>585</v>
      </c>
      <c r="B521" s="833" t="s">
        <v>5798</v>
      </c>
      <c r="C521" s="833" t="s">
        <v>5047</v>
      </c>
      <c r="D521" s="833" t="s">
        <v>5813</v>
      </c>
      <c r="E521" s="833" t="s">
        <v>5814</v>
      </c>
      <c r="F521" s="853">
        <v>7</v>
      </c>
      <c r="G521" s="853">
        <v>11058.39</v>
      </c>
      <c r="H521" s="853">
        <v>6.3637352392790545</v>
      </c>
      <c r="I521" s="853">
        <v>1579.77</v>
      </c>
      <c r="J521" s="853">
        <v>1.1000000000000001</v>
      </c>
      <c r="K521" s="853">
        <v>1737.72</v>
      </c>
      <c r="L521" s="853">
        <v>1</v>
      </c>
      <c r="M521" s="853">
        <v>1579.7454545454545</v>
      </c>
      <c r="N521" s="853"/>
      <c r="O521" s="853"/>
      <c r="P521" s="838"/>
      <c r="Q521" s="854"/>
    </row>
    <row r="522" spans="1:17" ht="14.45" customHeight="1" x14ac:dyDescent="0.2">
      <c r="A522" s="832" t="s">
        <v>585</v>
      </c>
      <c r="B522" s="833" t="s">
        <v>5798</v>
      </c>
      <c r="C522" s="833" t="s">
        <v>5047</v>
      </c>
      <c r="D522" s="833" t="s">
        <v>5316</v>
      </c>
      <c r="E522" s="833" t="s">
        <v>1283</v>
      </c>
      <c r="F522" s="853"/>
      <c r="G522" s="853"/>
      <c r="H522" s="853"/>
      <c r="I522" s="853"/>
      <c r="J522" s="853"/>
      <c r="K522" s="853"/>
      <c r="L522" s="853"/>
      <c r="M522" s="853"/>
      <c r="N522" s="853">
        <v>2.4</v>
      </c>
      <c r="O522" s="853">
        <v>3916.5</v>
      </c>
      <c r="P522" s="838"/>
      <c r="Q522" s="854">
        <v>1631.875</v>
      </c>
    </row>
    <row r="523" spans="1:17" ht="14.45" customHeight="1" x14ac:dyDescent="0.2">
      <c r="A523" s="832" t="s">
        <v>585</v>
      </c>
      <c r="B523" s="833" t="s">
        <v>5798</v>
      </c>
      <c r="C523" s="833" t="s">
        <v>5047</v>
      </c>
      <c r="D523" s="833" t="s">
        <v>5321</v>
      </c>
      <c r="E523" s="833" t="s">
        <v>5320</v>
      </c>
      <c r="F523" s="853">
        <v>45</v>
      </c>
      <c r="G523" s="853">
        <v>9864</v>
      </c>
      <c r="H523" s="853">
        <v>5.625</v>
      </c>
      <c r="I523" s="853">
        <v>219.2</v>
      </c>
      <c r="J523" s="853">
        <v>8</v>
      </c>
      <c r="K523" s="853">
        <v>1753.6</v>
      </c>
      <c r="L523" s="853">
        <v>1</v>
      </c>
      <c r="M523" s="853">
        <v>219.2</v>
      </c>
      <c r="N523" s="853"/>
      <c r="O523" s="853"/>
      <c r="P523" s="838"/>
      <c r="Q523" s="854"/>
    </row>
    <row r="524" spans="1:17" ht="14.45" customHeight="1" x14ac:dyDescent="0.2">
      <c r="A524" s="832" t="s">
        <v>585</v>
      </c>
      <c r="B524" s="833" t="s">
        <v>5798</v>
      </c>
      <c r="C524" s="833" t="s">
        <v>5047</v>
      </c>
      <c r="D524" s="833" t="s">
        <v>5322</v>
      </c>
      <c r="E524" s="833" t="s">
        <v>5323</v>
      </c>
      <c r="F524" s="853">
        <v>3.4999999999999996</v>
      </c>
      <c r="G524" s="853">
        <v>1351.14</v>
      </c>
      <c r="H524" s="853">
        <v>0.17155525195439719</v>
      </c>
      <c r="I524" s="853">
        <v>386.04000000000008</v>
      </c>
      <c r="J524" s="853">
        <v>20.399999999999999</v>
      </c>
      <c r="K524" s="853">
        <v>7875.83</v>
      </c>
      <c r="L524" s="853">
        <v>1</v>
      </c>
      <c r="M524" s="853">
        <v>386.07009803921574</v>
      </c>
      <c r="N524" s="853">
        <v>3.0000000000000009</v>
      </c>
      <c r="O524" s="853">
        <v>532.22</v>
      </c>
      <c r="P524" s="838">
        <v>6.7576369728650831E-2</v>
      </c>
      <c r="Q524" s="854">
        <v>177.40666666666661</v>
      </c>
    </row>
    <row r="525" spans="1:17" ht="14.45" customHeight="1" x14ac:dyDescent="0.2">
      <c r="A525" s="832" t="s">
        <v>585</v>
      </c>
      <c r="B525" s="833" t="s">
        <v>5798</v>
      </c>
      <c r="C525" s="833" t="s">
        <v>5047</v>
      </c>
      <c r="D525" s="833" t="s">
        <v>5324</v>
      </c>
      <c r="E525" s="833" t="s">
        <v>5323</v>
      </c>
      <c r="F525" s="853">
        <v>0.1</v>
      </c>
      <c r="G525" s="853">
        <v>77.209999999999994</v>
      </c>
      <c r="H525" s="853">
        <v>0.12271137952956133</v>
      </c>
      <c r="I525" s="853">
        <v>772.09999999999991</v>
      </c>
      <c r="J525" s="853">
        <v>2.2000000000000002</v>
      </c>
      <c r="K525" s="853">
        <v>629.20000000000005</v>
      </c>
      <c r="L525" s="853">
        <v>1</v>
      </c>
      <c r="M525" s="853">
        <v>286</v>
      </c>
      <c r="N525" s="853">
        <v>18</v>
      </c>
      <c r="O525" s="853">
        <v>5545.3200000000006</v>
      </c>
      <c r="P525" s="838">
        <v>8.813286713286713</v>
      </c>
      <c r="Q525" s="854">
        <v>308.07333333333338</v>
      </c>
    </row>
    <row r="526" spans="1:17" ht="14.45" customHeight="1" x14ac:dyDescent="0.2">
      <c r="A526" s="832" t="s">
        <v>585</v>
      </c>
      <c r="B526" s="833" t="s">
        <v>5798</v>
      </c>
      <c r="C526" s="833" t="s">
        <v>5047</v>
      </c>
      <c r="D526" s="833" t="s">
        <v>5815</v>
      </c>
      <c r="E526" s="833" t="s">
        <v>5816</v>
      </c>
      <c r="F526" s="853">
        <v>1.5</v>
      </c>
      <c r="G526" s="853">
        <v>5101.62</v>
      </c>
      <c r="H526" s="853"/>
      <c r="I526" s="853">
        <v>3401.08</v>
      </c>
      <c r="J526" s="853"/>
      <c r="K526" s="853"/>
      <c r="L526" s="853"/>
      <c r="M526" s="853"/>
      <c r="N526" s="853"/>
      <c r="O526" s="853"/>
      <c r="P526" s="838"/>
      <c r="Q526" s="854"/>
    </row>
    <row r="527" spans="1:17" ht="14.45" customHeight="1" x14ac:dyDescent="0.2">
      <c r="A527" s="832" t="s">
        <v>585</v>
      </c>
      <c r="B527" s="833" t="s">
        <v>5798</v>
      </c>
      <c r="C527" s="833" t="s">
        <v>5047</v>
      </c>
      <c r="D527" s="833" t="s">
        <v>5325</v>
      </c>
      <c r="E527" s="833" t="s">
        <v>1979</v>
      </c>
      <c r="F527" s="853">
        <v>5.9</v>
      </c>
      <c r="G527" s="853">
        <v>2418.79</v>
      </c>
      <c r="H527" s="853">
        <v>0.64948082670325613</v>
      </c>
      <c r="I527" s="853">
        <v>409.96440677966098</v>
      </c>
      <c r="J527" s="853">
        <v>11</v>
      </c>
      <c r="K527" s="853">
        <v>3724.1900000000005</v>
      </c>
      <c r="L527" s="853">
        <v>1</v>
      </c>
      <c r="M527" s="853">
        <v>338.56272727272733</v>
      </c>
      <c r="N527" s="853">
        <v>13.9</v>
      </c>
      <c r="O527" s="853">
        <v>2154.67</v>
      </c>
      <c r="P527" s="838">
        <v>0.57856070716048313</v>
      </c>
      <c r="Q527" s="854">
        <v>155.01223021582734</v>
      </c>
    </row>
    <row r="528" spans="1:17" ht="14.45" customHeight="1" x14ac:dyDescent="0.2">
      <c r="A528" s="832" t="s">
        <v>585</v>
      </c>
      <c r="B528" s="833" t="s">
        <v>5798</v>
      </c>
      <c r="C528" s="833" t="s">
        <v>5047</v>
      </c>
      <c r="D528" s="833" t="s">
        <v>5326</v>
      </c>
      <c r="E528" s="833" t="s">
        <v>1963</v>
      </c>
      <c r="F528" s="853">
        <v>24</v>
      </c>
      <c r="G528" s="853">
        <v>5260.8</v>
      </c>
      <c r="H528" s="853">
        <v>2</v>
      </c>
      <c r="I528" s="853">
        <v>219.20000000000002</v>
      </c>
      <c r="J528" s="853">
        <v>12</v>
      </c>
      <c r="K528" s="853">
        <v>2630.4</v>
      </c>
      <c r="L528" s="853">
        <v>1</v>
      </c>
      <c r="M528" s="853">
        <v>219.20000000000002</v>
      </c>
      <c r="N528" s="853">
        <v>42</v>
      </c>
      <c r="O528" s="853">
        <v>2220.96</v>
      </c>
      <c r="P528" s="838">
        <v>0.84434306569343065</v>
      </c>
      <c r="Q528" s="854">
        <v>52.88</v>
      </c>
    </row>
    <row r="529" spans="1:17" ht="14.45" customHeight="1" x14ac:dyDescent="0.2">
      <c r="A529" s="832" t="s">
        <v>585</v>
      </c>
      <c r="B529" s="833" t="s">
        <v>5798</v>
      </c>
      <c r="C529" s="833" t="s">
        <v>5047</v>
      </c>
      <c r="D529" s="833" t="s">
        <v>5817</v>
      </c>
      <c r="E529" s="833" t="s">
        <v>5818</v>
      </c>
      <c r="F529" s="853">
        <v>5</v>
      </c>
      <c r="G529" s="853">
        <v>51647.45</v>
      </c>
      <c r="H529" s="853"/>
      <c r="I529" s="853">
        <v>10329.49</v>
      </c>
      <c r="J529" s="853"/>
      <c r="K529" s="853"/>
      <c r="L529" s="853"/>
      <c r="M529" s="853"/>
      <c r="N529" s="853">
        <v>2</v>
      </c>
      <c r="O529" s="853">
        <v>7260</v>
      </c>
      <c r="P529" s="838"/>
      <c r="Q529" s="854">
        <v>3630</v>
      </c>
    </row>
    <row r="530" spans="1:17" ht="14.45" customHeight="1" x14ac:dyDescent="0.2">
      <c r="A530" s="832" t="s">
        <v>585</v>
      </c>
      <c r="B530" s="833" t="s">
        <v>5798</v>
      </c>
      <c r="C530" s="833" t="s">
        <v>5047</v>
      </c>
      <c r="D530" s="833" t="s">
        <v>5327</v>
      </c>
      <c r="E530" s="833" t="s">
        <v>1554</v>
      </c>
      <c r="F530" s="853">
        <v>2</v>
      </c>
      <c r="G530" s="853">
        <v>6345.56</v>
      </c>
      <c r="H530" s="853">
        <v>0.19999999999999998</v>
      </c>
      <c r="I530" s="853">
        <v>3172.78</v>
      </c>
      <c r="J530" s="853">
        <v>10</v>
      </c>
      <c r="K530" s="853">
        <v>31727.800000000003</v>
      </c>
      <c r="L530" s="853">
        <v>1</v>
      </c>
      <c r="M530" s="853">
        <v>3172.78</v>
      </c>
      <c r="N530" s="853">
        <v>13</v>
      </c>
      <c r="O530" s="853">
        <v>37427.799999999996</v>
      </c>
      <c r="P530" s="838">
        <v>1.1796531748182979</v>
      </c>
      <c r="Q530" s="854">
        <v>2879.061538461538</v>
      </c>
    </row>
    <row r="531" spans="1:17" ht="14.45" customHeight="1" x14ac:dyDescent="0.2">
      <c r="A531" s="832" t="s">
        <v>585</v>
      </c>
      <c r="B531" s="833" t="s">
        <v>5798</v>
      </c>
      <c r="C531" s="833" t="s">
        <v>5047</v>
      </c>
      <c r="D531" s="833" t="s">
        <v>5328</v>
      </c>
      <c r="E531" s="833" t="s">
        <v>1979</v>
      </c>
      <c r="F531" s="853">
        <v>5.4</v>
      </c>
      <c r="G531" s="853">
        <v>4169.0200000000004</v>
      </c>
      <c r="H531" s="853"/>
      <c r="I531" s="853">
        <v>772.04074074074072</v>
      </c>
      <c r="J531" s="853"/>
      <c r="K531" s="853"/>
      <c r="L531" s="853"/>
      <c r="M531" s="853"/>
      <c r="N531" s="853"/>
      <c r="O531" s="853"/>
      <c r="P531" s="838"/>
      <c r="Q531" s="854"/>
    </row>
    <row r="532" spans="1:17" ht="14.45" customHeight="1" x14ac:dyDescent="0.2">
      <c r="A532" s="832" t="s">
        <v>585</v>
      </c>
      <c r="B532" s="833" t="s">
        <v>5798</v>
      </c>
      <c r="C532" s="833" t="s">
        <v>5047</v>
      </c>
      <c r="D532" s="833" t="s">
        <v>5329</v>
      </c>
      <c r="E532" s="833" t="s">
        <v>2083</v>
      </c>
      <c r="F532" s="853">
        <v>6</v>
      </c>
      <c r="G532" s="853">
        <v>95844.3</v>
      </c>
      <c r="H532" s="853">
        <v>0.75000000000000011</v>
      </c>
      <c r="I532" s="853">
        <v>15974.050000000001</v>
      </c>
      <c r="J532" s="853">
        <v>8</v>
      </c>
      <c r="K532" s="853">
        <v>127792.4</v>
      </c>
      <c r="L532" s="853">
        <v>1</v>
      </c>
      <c r="M532" s="853">
        <v>15974.05</v>
      </c>
      <c r="N532" s="853"/>
      <c r="O532" s="853"/>
      <c r="P532" s="838"/>
      <c r="Q532" s="854"/>
    </row>
    <row r="533" spans="1:17" ht="14.45" customHeight="1" x14ac:dyDescent="0.2">
      <c r="A533" s="832" t="s">
        <v>585</v>
      </c>
      <c r="B533" s="833" t="s">
        <v>5798</v>
      </c>
      <c r="C533" s="833" t="s">
        <v>5047</v>
      </c>
      <c r="D533" s="833" t="s">
        <v>5330</v>
      </c>
      <c r="E533" s="833" t="s">
        <v>1554</v>
      </c>
      <c r="F533" s="853"/>
      <c r="G533" s="853"/>
      <c r="H533" s="853"/>
      <c r="I533" s="853"/>
      <c r="J533" s="853">
        <v>1</v>
      </c>
      <c r="K533" s="853">
        <v>6345.57</v>
      </c>
      <c r="L533" s="853">
        <v>1</v>
      </c>
      <c r="M533" s="853">
        <v>6345.57</v>
      </c>
      <c r="N533" s="853">
        <v>2</v>
      </c>
      <c r="O533" s="853">
        <v>12691.14</v>
      </c>
      <c r="P533" s="838">
        <v>2</v>
      </c>
      <c r="Q533" s="854">
        <v>6345.57</v>
      </c>
    </row>
    <row r="534" spans="1:17" ht="14.45" customHeight="1" x14ac:dyDescent="0.2">
      <c r="A534" s="832" t="s">
        <v>585</v>
      </c>
      <c r="B534" s="833" t="s">
        <v>5798</v>
      </c>
      <c r="C534" s="833" t="s">
        <v>5047</v>
      </c>
      <c r="D534" s="833" t="s">
        <v>5331</v>
      </c>
      <c r="E534" s="833" t="s">
        <v>1215</v>
      </c>
      <c r="F534" s="853">
        <v>7.2000000000000011</v>
      </c>
      <c r="G534" s="853">
        <v>4204.4400000000005</v>
      </c>
      <c r="H534" s="853"/>
      <c r="I534" s="853">
        <v>583.94999999999993</v>
      </c>
      <c r="J534" s="853"/>
      <c r="K534" s="853"/>
      <c r="L534" s="853"/>
      <c r="M534" s="853"/>
      <c r="N534" s="853">
        <v>3.3</v>
      </c>
      <c r="O534" s="853">
        <v>1344.42</v>
      </c>
      <c r="P534" s="838"/>
      <c r="Q534" s="854">
        <v>407.40000000000003</v>
      </c>
    </row>
    <row r="535" spans="1:17" ht="14.45" customHeight="1" x14ac:dyDescent="0.2">
      <c r="A535" s="832" t="s">
        <v>585</v>
      </c>
      <c r="B535" s="833" t="s">
        <v>5798</v>
      </c>
      <c r="C535" s="833" t="s">
        <v>5047</v>
      </c>
      <c r="D535" s="833" t="s">
        <v>5332</v>
      </c>
      <c r="E535" s="833" t="s">
        <v>5333</v>
      </c>
      <c r="F535" s="853">
        <v>0.1</v>
      </c>
      <c r="G535" s="853">
        <v>85.75</v>
      </c>
      <c r="H535" s="853"/>
      <c r="I535" s="853">
        <v>857.5</v>
      </c>
      <c r="J535" s="853"/>
      <c r="K535" s="853"/>
      <c r="L535" s="853"/>
      <c r="M535" s="853"/>
      <c r="N535" s="853"/>
      <c r="O535" s="853"/>
      <c r="P535" s="838"/>
      <c r="Q535" s="854"/>
    </row>
    <row r="536" spans="1:17" ht="14.45" customHeight="1" x14ac:dyDescent="0.2">
      <c r="A536" s="832" t="s">
        <v>585</v>
      </c>
      <c r="B536" s="833" t="s">
        <v>5798</v>
      </c>
      <c r="C536" s="833" t="s">
        <v>5047</v>
      </c>
      <c r="D536" s="833" t="s">
        <v>5334</v>
      </c>
      <c r="E536" s="833" t="s">
        <v>1948</v>
      </c>
      <c r="F536" s="853">
        <v>14</v>
      </c>
      <c r="G536" s="853">
        <v>920.5</v>
      </c>
      <c r="H536" s="853">
        <v>0.22028013027756968</v>
      </c>
      <c r="I536" s="853">
        <v>65.75</v>
      </c>
      <c r="J536" s="853">
        <v>93</v>
      </c>
      <c r="K536" s="853">
        <v>4178.7700000000004</v>
      </c>
      <c r="L536" s="853">
        <v>1</v>
      </c>
      <c r="M536" s="853">
        <v>44.933010752688176</v>
      </c>
      <c r="N536" s="853">
        <v>24</v>
      </c>
      <c r="O536" s="853">
        <v>657.96</v>
      </c>
      <c r="P536" s="838">
        <v>0.15745303043718606</v>
      </c>
      <c r="Q536" s="854">
        <v>27.415000000000003</v>
      </c>
    </row>
    <row r="537" spans="1:17" ht="14.45" customHeight="1" x14ac:dyDescent="0.2">
      <c r="A537" s="832" t="s">
        <v>585</v>
      </c>
      <c r="B537" s="833" t="s">
        <v>5798</v>
      </c>
      <c r="C537" s="833" t="s">
        <v>5047</v>
      </c>
      <c r="D537" s="833" t="s">
        <v>5337</v>
      </c>
      <c r="E537" s="833" t="s">
        <v>5338</v>
      </c>
      <c r="F537" s="853"/>
      <c r="G537" s="853"/>
      <c r="H537" s="853"/>
      <c r="I537" s="853"/>
      <c r="J537" s="853">
        <v>1.1000000000000001</v>
      </c>
      <c r="K537" s="853">
        <v>868.82</v>
      </c>
      <c r="L537" s="853">
        <v>1</v>
      </c>
      <c r="M537" s="853">
        <v>789.83636363636367</v>
      </c>
      <c r="N537" s="853"/>
      <c r="O537" s="853"/>
      <c r="P537" s="838"/>
      <c r="Q537" s="854"/>
    </row>
    <row r="538" spans="1:17" ht="14.45" customHeight="1" x14ac:dyDescent="0.2">
      <c r="A538" s="832" t="s">
        <v>585</v>
      </c>
      <c r="B538" s="833" t="s">
        <v>5798</v>
      </c>
      <c r="C538" s="833" t="s">
        <v>5047</v>
      </c>
      <c r="D538" s="833" t="s">
        <v>5339</v>
      </c>
      <c r="E538" s="833" t="s">
        <v>1940</v>
      </c>
      <c r="F538" s="853">
        <v>0.7</v>
      </c>
      <c r="G538" s="853">
        <v>1487.92</v>
      </c>
      <c r="H538" s="853"/>
      <c r="I538" s="853">
        <v>2125.6000000000004</v>
      </c>
      <c r="J538" s="853"/>
      <c r="K538" s="853"/>
      <c r="L538" s="853"/>
      <c r="M538" s="853"/>
      <c r="N538" s="853">
        <v>18.100000000000001</v>
      </c>
      <c r="O538" s="853">
        <v>8307.84</v>
      </c>
      <c r="P538" s="838"/>
      <c r="Q538" s="854">
        <v>458.99668508287289</v>
      </c>
    </row>
    <row r="539" spans="1:17" ht="14.45" customHeight="1" x14ac:dyDescent="0.2">
      <c r="A539" s="832" t="s">
        <v>585</v>
      </c>
      <c r="B539" s="833" t="s">
        <v>5798</v>
      </c>
      <c r="C539" s="833" t="s">
        <v>5047</v>
      </c>
      <c r="D539" s="833" t="s">
        <v>5819</v>
      </c>
      <c r="E539" s="833" t="s">
        <v>5820</v>
      </c>
      <c r="F539" s="853"/>
      <c r="G539" s="853"/>
      <c r="H539" s="853"/>
      <c r="I539" s="853"/>
      <c r="J539" s="853">
        <v>7.5</v>
      </c>
      <c r="K539" s="853">
        <v>24477.989999999998</v>
      </c>
      <c r="L539" s="853">
        <v>1</v>
      </c>
      <c r="M539" s="853">
        <v>3263.7319999999995</v>
      </c>
      <c r="N539" s="853"/>
      <c r="O539" s="853"/>
      <c r="P539" s="838"/>
      <c r="Q539" s="854"/>
    </row>
    <row r="540" spans="1:17" ht="14.45" customHeight="1" x14ac:dyDescent="0.2">
      <c r="A540" s="832" t="s">
        <v>585</v>
      </c>
      <c r="B540" s="833" t="s">
        <v>5798</v>
      </c>
      <c r="C540" s="833" t="s">
        <v>5047</v>
      </c>
      <c r="D540" s="833" t="s">
        <v>5821</v>
      </c>
      <c r="E540" s="833" t="s">
        <v>5822</v>
      </c>
      <c r="F540" s="853">
        <v>1</v>
      </c>
      <c r="G540" s="853">
        <v>3172.78</v>
      </c>
      <c r="H540" s="853">
        <v>0.33333333333333337</v>
      </c>
      <c r="I540" s="853">
        <v>3172.78</v>
      </c>
      <c r="J540" s="853">
        <v>3</v>
      </c>
      <c r="K540" s="853">
        <v>9518.34</v>
      </c>
      <c r="L540" s="853">
        <v>1</v>
      </c>
      <c r="M540" s="853">
        <v>3172.78</v>
      </c>
      <c r="N540" s="853"/>
      <c r="O540" s="853"/>
      <c r="P540" s="838"/>
      <c r="Q540" s="854"/>
    </row>
    <row r="541" spans="1:17" ht="14.45" customHeight="1" x14ac:dyDescent="0.2">
      <c r="A541" s="832" t="s">
        <v>585</v>
      </c>
      <c r="B541" s="833" t="s">
        <v>5798</v>
      </c>
      <c r="C541" s="833" t="s">
        <v>5047</v>
      </c>
      <c r="D541" s="833" t="s">
        <v>5341</v>
      </c>
      <c r="E541" s="833" t="s">
        <v>1956</v>
      </c>
      <c r="F541" s="853">
        <v>0.3</v>
      </c>
      <c r="G541" s="853">
        <v>240.24</v>
      </c>
      <c r="H541" s="853">
        <v>0.125</v>
      </c>
      <c r="I541" s="853">
        <v>800.80000000000007</v>
      </c>
      <c r="J541" s="853">
        <v>2.4</v>
      </c>
      <c r="K541" s="853">
        <v>1921.92</v>
      </c>
      <c r="L541" s="853">
        <v>1</v>
      </c>
      <c r="M541" s="853">
        <v>800.80000000000007</v>
      </c>
      <c r="N541" s="853"/>
      <c r="O541" s="853"/>
      <c r="P541" s="838"/>
      <c r="Q541" s="854"/>
    </row>
    <row r="542" spans="1:17" ht="14.45" customHeight="1" x14ac:dyDescent="0.2">
      <c r="A542" s="832" t="s">
        <v>585</v>
      </c>
      <c r="B542" s="833" t="s">
        <v>5798</v>
      </c>
      <c r="C542" s="833" t="s">
        <v>5047</v>
      </c>
      <c r="D542" s="833" t="s">
        <v>5342</v>
      </c>
      <c r="E542" s="833" t="s">
        <v>5343</v>
      </c>
      <c r="F542" s="853">
        <v>2.1</v>
      </c>
      <c r="G542" s="853">
        <v>6853.84</v>
      </c>
      <c r="H542" s="853"/>
      <c r="I542" s="853">
        <v>3263.7333333333331</v>
      </c>
      <c r="J542" s="853"/>
      <c r="K542" s="853"/>
      <c r="L542" s="853"/>
      <c r="M542" s="853"/>
      <c r="N542" s="853"/>
      <c r="O542" s="853"/>
      <c r="P542" s="838"/>
      <c r="Q542" s="854"/>
    </row>
    <row r="543" spans="1:17" ht="14.45" customHeight="1" x14ac:dyDescent="0.2">
      <c r="A543" s="832" t="s">
        <v>585</v>
      </c>
      <c r="B543" s="833" t="s">
        <v>5798</v>
      </c>
      <c r="C543" s="833" t="s">
        <v>5047</v>
      </c>
      <c r="D543" s="833" t="s">
        <v>5344</v>
      </c>
      <c r="E543" s="833" t="s">
        <v>5345</v>
      </c>
      <c r="F543" s="853"/>
      <c r="G543" s="853"/>
      <c r="H543" s="853"/>
      <c r="I543" s="853"/>
      <c r="J543" s="853"/>
      <c r="K543" s="853"/>
      <c r="L543" s="853"/>
      <c r="M543" s="853"/>
      <c r="N543" s="853">
        <v>5.4</v>
      </c>
      <c r="O543" s="853">
        <v>782.03000000000009</v>
      </c>
      <c r="P543" s="838"/>
      <c r="Q543" s="854">
        <v>144.82037037037037</v>
      </c>
    </row>
    <row r="544" spans="1:17" ht="14.45" customHeight="1" x14ac:dyDescent="0.2">
      <c r="A544" s="832" t="s">
        <v>585</v>
      </c>
      <c r="B544" s="833" t="s">
        <v>5798</v>
      </c>
      <c r="C544" s="833" t="s">
        <v>5047</v>
      </c>
      <c r="D544" s="833" t="s">
        <v>5346</v>
      </c>
      <c r="E544" s="833" t="s">
        <v>1963</v>
      </c>
      <c r="F544" s="853"/>
      <c r="G544" s="853"/>
      <c r="H544" s="853"/>
      <c r="I544" s="853"/>
      <c r="J544" s="853">
        <v>4</v>
      </c>
      <c r="K544" s="853">
        <v>438.4</v>
      </c>
      <c r="L544" s="853">
        <v>1</v>
      </c>
      <c r="M544" s="853">
        <v>109.6</v>
      </c>
      <c r="N544" s="853">
        <v>81.2</v>
      </c>
      <c r="O544" s="853">
        <v>2711.27</v>
      </c>
      <c r="P544" s="838">
        <v>6.1844662408759126</v>
      </c>
      <c r="Q544" s="854">
        <v>33.390024630541873</v>
      </c>
    </row>
    <row r="545" spans="1:17" ht="14.45" customHeight="1" x14ac:dyDescent="0.2">
      <c r="A545" s="832" t="s">
        <v>585</v>
      </c>
      <c r="B545" s="833" t="s">
        <v>5798</v>
      </c>
      <c r="C545" s="833" t="s">
        <v>5047</v>
      </c>
      <c r="D545" s="833" t="s">
        <v>5347</v>
      </c>
      <c r="E545" s="833" t="s">
        <v>5348</v>
      </c>
      <c r="F545" s="853">
        <v>12.1</v>
      </c>
      <c r="G545" s="853">
        <v>4010.2</v>
      </c>
      <c r="H545" s="853">
        <v>1.081875841379552</v>
      </c>
      <c r="I545" s="853">
        <v>331.42148760330576</v>
      </c>
      <c r="J545" s="853">
        <v>12.6</v>
      </c>
      <c r="K545" s="853">
        <v>3706.7100000000005</v>
      </c>
      <c r="L545" s="853">
        <v>1</v>
      </c>
      <c r="M545" s="853">
        <v>294.18333333333339</v>
      </c>
      <c r="N545" s="853">
        <v>22.399999999999991</v>
      </c>
      <c r="O545" s="853">
        <v>2976.95</v>
      </c>
      <c r="P545" s="838">
        <v>0.80312460375912853</v>
      </c>
      <c r="Q545" s="854">
        <v>132.89955357142861</v>
      </c>
    </row>
    <row r="546" spans="1:17" ht="14.45" customHeight="1" x14ac:dyDescent="0.2">
      <c r="A546" s="832" t="s">
        <v>585</v>
      </c>
      <c r="B546" s="833" t="s">
        <v>5798</v>
      </c>
      <c r="C546" s="833" t="s">
        <v>5047</v>
      </c>
      <c r="D546" s="833" t="s">
        <v>5823</v>
      </c>
      <c r="E546" s="833" t="s">
        <v>5824</v>
      </c>
      <c r="F546" s="853"/>
      <c r="G546" s="853"/>
      <c r="H546" s="853"/>
      <c r="I546" s="853"/>
      <c r="J546" s="853">
        <v>1.3</v>
      </c>
      <c r="K546" s="853">
        <v>9271.73</v>
      </c>
      <c r="L546" s="853">
        <v>1</v>
      </c>
      <c r="M546" s="853">
        <v>7132.0999999999995</v>
      </c>
      <c r="N546" s="853"/>
      <c r="O546" s="853"/>
      <c r="P546" s="838"/>
      <c r="Q546" s="854"/>
    </row>
    <row r="547" spans="1:17" ht="14.45" customHeight="1" x14ac:dyDescent="0.2">
      <c r="A547" s="832" t="s">
        <v>585</v>
      </c>
      <c r="B547" s="833" t="s">
        <v>5798</v>
      </c>
      <c r="C547" s="833" t="s">
        <v>5047</v>
      </c>
      <c r="D547" s="833" t="s">
        <v>5349</v>
      </c>
      <c r="E547" s="833" t="s">
        <v>2083</v>
      </c>
      <c r="F547" s="853"/>
      <c r="G547" s="853"/>
      <c r="H547" s="853"/>
      <c r="I547" s="853"/>
      <c r="J547" s="853">
        <v>4</v>
      </c>
      <c r="K547" s="853">
        <v>127792.44</v>
      </c>
      <c r="L547" s="853">
        <v>1</v>
      </c>
      <c r="M547" s="853">
        <v>31948.11</v>
      </c>
      <c r="N547" s="853">
        <v>18</v>
      </c>
      <c r="O547" s="853">
        <v>568228.93999999994</v>
      </c>
      <c r="P547" s="838">
        <v>4.4464988695731922</v>
      </c>
      <c r="Q547" s="854">
        <v>31568.27444444444</v>
      </c>
    </row>
    <row r="548" spans="1:17" ht="14.45" customHeight="1" x14ac:dyDescent="0.2">
      <c r="A548" s="832" t="s">
        <v>585</v>
      </c>
      <c r="B548" s="833" t="s">
        <v>5798</v>
      </c>
      <c r="C548" s="833" t="s">
        <v>5047</v>
      </c>
      <c r="D548" s="833" t="s">
        <v>5350</v>
      </c>
      <c r="E548" s="833" t="s">
        <v>5351</v>
      </c>
      <c r="F548" s="853">
        <v>5.5</v>
      </c>
      <c r="G548" s="853">
        <v>11690.8</v>
      </c>
      <c r="H548" s="853">
        <v>0.42968749999999994</v>
      </c>
      <c r="I548" s="853">
        <v>2125.6</v>
      </c>
      <c r="J548" s="853">
        <v>12.799999999999999</v>
      </c>
      <c r="K548" s="853">
        <v>27207.68</v>
      </c>
      <c r="L548" s="853">
        <v>1</v>
      </c>
      <c r="M548" s="853">
        <v>2125.6000000000004</v>
      </c>
      <c r="N548" s="853"/>
      <c r="O548" s="853"/>
      <c r="P548" s="838"/>
      <c r="Q548" s="854"/>
    </row>
    <row r="549" spans="1:17" ht="14.45" customHeight="1" x14ac:dyDescent="0.2">
      <c r="A549" s="832" t="s">
        <v>585</v>
      </c>
      <c r="B549" s="833" t="s">
        <v>5798</v>
      </c>
      <c r="C549" s="833" t="s">
        <v>5047</v>
      </c>
      <c r="D549" s="833" t="s">
        <v>5352</v>
      </c>
      <c r="E549" s="833" t="s">
        <v>5353</v>
      </c>
      <c r="F549" s="853">
        <v>27</v>
      </c>
      <c r="G549" s="853">
        <v>5739.12</v>
      </c>
      <c r="H549" s="853">
        <v>0.31322509219453282</v>
      </c>
      <c r="I549" s="853">
        <v>212.56</v>
      </c>
      <c r="J549" s="853">
        <v>86.2</v>
      </c>
      <c r="K549" s="853">
        <v>18322.669999999998</v>
      </c>
      <c r="L549" s="853">
        <v>1</v>
      </c>
      <c r="M549" s="853">
        <v>212.55997679814382</v>
      </c>
      <c r="N549" s="853"/>
      <c r="O549" s="853"/>
      <c r="P549" s="838"/>
      <c r="Q549" s="854"/>
    </row>
    <row r="550" spans="1:17" ht="14.45" customHeight="1" x14ac:dyDescent="0.2">
      <c r="A550" s="832" t="s">
        <v>585</v>
      </c>
      <c r="B550" s="833" t="s">
        <v>5798</v>
      </c>
      <c r="C550" s="833" t="s">
        <v>5047</v>
      </c>
      <c r="D550" s="833" t="s">
        <v>5825</v>
      </c>
      <c r="E550" s="833" t="s">
        <v>2116</v>
      </c>
      <c r="F550" s="853"/>
      <c r="G550" s="853"/>
      <c r="H550" s="853"/>
      <c r="I550" s="853"/>
      <c r="J550" s="853"/>
      <c r="K550" s="853"/>
      <c r="L550" s="853"/>
      <c r="M550" s="853"/>
      <c r="N550" s="853">
        <v>0.5</v>
      </c>
      <c r="O550" s="853">
        <v>345.93</v>
      </c>
      <c r="P550" s="838"/>
      <c r="Q550" s="854">
        <v>691.86</v>
      </c>
    </row>
    <row r="551" spans="1:17" ht="14.45" customHeight="1" x14ac:dyDescent="0.2">
      <c r="A551" s="832" t="s">
        <v>585</v>
      </c>
      <c r="B551" s="833" t="s">
        <v>5798</v>
      </c>
      <c r="C551" s="833" t="s">
        <v>5047</v>
      </c>
      <c r="D551" s="833" t="s">
        <v>5826</v>
      </c>
      <c r="E551" s="833" t="s">
        <v>1952</v>
      </c>
      <c r="F551" s="853"/>
      <c r="G551" s="853"/>
      <c r="H551" s="853"/>
      <c r="I551" s="853"/>
      <c r="J551" s="853"/>
      <c r="K551" s="853"/>
      <c r="L551" s="853"/>
      <c r="M551" s="853"/>
      <c r="N551" s="853">
        <v>1.6</v>
      </c>
      <c r="O551" s="853">
        <v>1089.76</v>
      </c>
      <c r="P551" s="838"/>
      <c r="Q551" s="854">
        <v>681.09999999999991</v>
      </c>
    </row>
    <row r="552" spans="1:17" ht="14.45" customHeight="1" x14ac:dyDescent="0.2">
      <c r="A552" s="832" t="s">
        <v>585</v>
      </c>
      <c r="B552" s="833" t="s">
        <v>5798</v>
      </c>
      <c r="C552" s="833" t="s">
        <v>5047</v>
      </c>
      <c r="D552" s="833" t="s">
        <v>5354</v>
      </c>
      <c r="E552" s="833" t="s">
        <v>1952</v>
      </c>
      <c r="F552" s="853"/>
      <c r="G552" s="853"/>
      <c r="H552" s="853"/>
      <c r="I552" s="853"/>
      <c r="J552" s="853"/>
      <c r="K552" s="853"/>
      <c r="L552" s="853"/>
      <c r="M552" s="853"/>
      <c r="N552" s="853">
        <v>1.7000000000000002</v>
      </c>
      <c r="O552" s="853">
        <v>2608.38</v>
      </c>
      <c r="P552" s="838"/>
      <c r="Q552" s="854">
        <v>1534.3411764705882</v>
      </c>
    </row>
    <row r="553" spans="1:17" ht="14.45" customHeight="1" x14ac:dyDescent="0.2">
      <c r="A553" s="832" t="s">
        <v>585</v>
      </c>
      <c r="B553" s="833" t="s">
        <v>5798</v>
      </c>
      <c r="C553" s="833" t="s">
        <v>5047</v>
      </c>
      <c r="D553" s="833" t="s">
        <v>5827</v>
      </c>
      <c r="E553" s="833" t="s">
        <v>5304</v>
      </c>
      <c r="F553" s="853"/>
      <c r="G553" s="853"/>
      <c r="H553" s="853"/>
      <c r="I553" s="853"/>
      <c r="J553" s="853">
        <v>7.8</v>
      </c>
      <c r="K553" s="853">
        <v>4615.26</v>
      </c>
      <c r="L553" s="853">
        <v>1</v>
      </c>
      <c r="M553" s="853">
        <v>591.70000000000005</v>
      </c>
      <c r="N553" s="853"/>
      <c r="O553" s="853"/>
      <c r="P553" s="838"/>
      <c r="Q553" s="854"/>
    </row>
    <row r="554" spans="1:17" ht="14.45" customHeight="1" x14ac:dyDescent="0.2">
      <c r="A554" s="832" t="s">
        <v>585</v>
      </c>
      <c r="B554" s="833" t="s">
        <v>5798</v>
      </c>
      <c r="C554" s="833" t="s">
        <v>5047</v>
      </c>
      <c r="D554" s="833" t="s">
        <v>5356</v>
      </c>
      <c r="E554" s="833" t="s">
        <v>5357</v>
      </c>
      <c r="F554" s="853"/>
      <c r="G554" s="853"/>
      <c r="H554" s="853"/>
      <c r="I554" s="853"/>
      <c r="J554" s="853">
        <v>1.6</v>
      </c>
      <c r="K554" s="853">
        <v>542.48</v>
      </c>
      <c r="L554" s="853">
        <v>1</v>
      </c>
      <c r="M554" s="853">
        <v>339.05</v>
      </c>
      <c r="N554" s="853"/>
      <c r="O554" s="853"/>
      <c r="P554" s="838"/>
      <c r="Q554" s="854"/>
    </row>
    <row r="555" spans="1:17" ht="14.45" customHeight="1" x14ac:dyDescent="0.2">
      <c r="A555" s="832" t="s">
        <v>585</v>
      </c>
      <c r="B555" s="833" t="s">
        <v>5798</v>
      </c>
      <c r="C555" s="833" t="s">
        <v>5047</v>
      </c>
      <c r="D555" s="833" t="s">
        <v>5828</v>
      </c>
      <c r="E555" s="833" t="s">
        <v>3240</v>
      </c>
      <c r="F555" s="853"/>
      <c r="G555" s="853"/>
      <c r="H555" s="853"/>
      <c r="I555" s="853"/>
      <c r="J555" s="853"/>
      <c r="K555" s="853"/>
      <c r="L555" s="853"/>
      <c r="M555" s="853"/>
      <c r="N555" s="853">
        <v>25</v>
      </c>
      <c r="O555" s="853">
        <v>2312.25</v>
      </c>
      <c r="P555" s="838"/>
      <c r="Q555" s="854">
        <v>92.49</v>
      </c>
    </row>
    <row r="556" spans="1:17" ht="14.45" customHeight="1" x14ac:dyDescent="0.2">
      <c r="A556" s="832" t="s">
        <v>585</v>
      </c>
      <c r="B556" s="833" t="s">
        <v>5798</v>
      </c>
      <c r="C556" s="833" t="s">
        <v>5047</v>
      </c>
      <c r="D556" s="833" t="s">
        <v>5829</v>
      </c>
      <c r="E556" s="833" t="s">
        <v>5830</v>
      </c>
      <c r="F556" s="853">
        <v>1</v>
      </c>
      <c r="G556" s="853">
        <v>8629.83</v>
      </c>
      <c r="H556" s="853"/>
      <c r="I556" s="853">
        <v>8629.83</v>
      </c>
      <c r="J556" s="853"/>
      <c r="K556" s="853"/>
      <c r="L556" s="853"/>
      <c r="M556" s="853"/>
      <c r="N556" s="853">
        <v>4</v>
      </c>
      <c r="O556" s="853">
        <v>34519.32</v>
      </c>
      <c r="P556" s="838"/>
      <c r="Q556" s="854">
        <v>8629.83</v>
      </c>
    </row>
    <row r="557" spans="1:17" ht="14.45" customHeight="1" x14ac:dyDescent="0.2">
      <c r="A557" s="832" t="s">
        <v>585</v>
      </c>
      <c r="B557" s="833" t="s">
        <v>5798</v>
      </c>
      <c r="C557" s="833" t="s">
        <v>5047</v>
      </c>
      <c r="D557" s="833" t="s">
        <v>5359</v>
      </c>
      <c r="E557" s="833" t="s">
        <v>5360</v>
      </c>
      <c r="F557" s="853"/>
      <c r="G557" s="853"/>
      <c r="H557" s="853"/>
      <c r="I557" s="853"/>
      <c r="J557" s="853">
        <v>1</v>
      </c>
      <c r="K557" s="853">
        <v>3172.78</v>
      </c>
      <c r="L557" s="853">
        <v>1</v>
      </c>
      <c r="M557" s="853">
        <v>3172.78</v>
      </c>
      <c r="N557" s="853">
        <v>1</v>
      </c>
      <c r="O557" s="853">
        <v>3172.78</v>
      </c>
      <c r="P557" s="838">
        <v>1</v>
      </c>
      <c r="Q557" s="854">
        <v>3172.78</v>
      </c>
    </row>
    <row r="558" spans="1:17" ht="14.45" customHeight="1" x14ac:dyDescent="0.2">
      <c r="A558" s="832" t="s">
        <v>585</v>
      </c>
      <c r="B558" s="833" t="s">
        <v>5798</v>
      </c>
      <c r="C558" s="833" t="s">
        <v>5047</v>
      </c>
      <c r="D558" s="833" t="s">
        <v>5362</v>
      </c>
      <c r="E558" s="833" t="s">
        <v>1200</v>
      </c>
      <c r="F558" s="853"/>
      <c r="G558" s="853"/>
      <c r="H558" s="853"/>
      <c r="I558" s="853"/>
      <c r="J558" s="853">
        <v>8</v>
      </c>
      <c r="K558" s="853">
        <v>79392</v>
      </c>
      <c r="L558" s="853">
        <v>1</v>
      </c>
      <c r="M558" s="853">
        <v>9924</v>
      </c>
      <c r="N558" s="853">
        <v>12</v>
      </c>
      <c r="O558" s="853">
        <v>113906.88</v>
      </c>
      <c r="P558" s="838">
        <v>1.4347400241837969</v>
      </c>
      <c r="Q558" s="854">
        <v>9492.24</v>
      </c>
    </row>
    <row r="559" spans="1:17" ht="14.45" customHeight="1" x14ac:dyDescent="0.2">
      <c r="A559" s="832" t="s">
        <v>585</v>
      </c>
      <c r="B559" s="833" t="s">
        <v>5798</v>
      </c>
      <c r="C559" s="833" t="s">
        <v>5047</v>
      </c>
      <c r="D559" s="833" t="s">
        <v>5831</v>
      </c>
      <c r="E559" s="833" t="s">
        <v>5832</v>
      </c>
      <c r="F559" s="853"/>
      <c r="G559" s="853"/>
      <c r="H559" s="853"/>
      <c r="I559" s="853"/>
      <c r="J559" s="853"/>
      <c r="K559" s="853"/>
      <c r="L559" s="853"/>
      <c r="M559" s="853"/>
      <c r="N559" s="853">
        <v>5</v>
      </c>
      <c r="O559" s="853">
        <v>6436.8</v>
      </c>
      <c r="P559" s="838"/>
      <c r="Q559" s="854">
        <v>1287.3600000000001</v>
      </c>
    </row>
    <row r="560" spans="1:17" ht="14.45" customHeight="1" x14ac:dyDescent="0.2">
      <c r="A560" s="832" t="s">
        <v>585</v>
      </c>
      <c r="B560" s="833" t="s">
        <v>5798</v>
      </c>
      <c r="C560" s="833" t="s">
        <v>5047</v>
      </c>
      <c r="D560" s="833" t="s">
        <v>5364</v>
      </c>
      <c r="E560" s="833" t="s">
        <v>1559</v>
      </c>
      <c r="F560" s="853"/>
      <c r="G560" s="853"/>
      <c r="H560" s="853"/>
      <c r="I560" s="853"/>
      <c r="J560" s="853"/>
      <c r="K560" s="853"/>
      <c r="L560" s="853"/>
      <c r="M560" s="853"/>
      <c r="N560" s="853">
        <v>122</v>
      </c>
      <c r="O560" s="853">
        <v>157057.91999999998</v>
      </c>
      <c r="P560" s="838"/>
      <c r="Q560" s="854">
        <v>1287.3599999999999</v>
      </c>
    </row>
    <row r="561" spans="1:17" ht="14.45" customHeight="1" x14ac:dyDescent="0.2">
      <c r="A561" s="832" t="s">
        <v>585</v>
      </c>
      <c r="B561" s="833" t="s">
        <v>5798</v>
      </c>
      <c r="C561" s="833" t="s">
        <v>5047</v>
      </c>
      <c r="D561" s="833" t="s">
        <v>5833</v>
      </c>
      <c r="E561" s="833" t="s">
        <v>5834</v>
      </c>
      <c r="F561" s="853"/>
      <c r="G561" s="853"/>
      <c r="H561" s="853"/>
      <c r="I561" s="853"/>
      <c r="J561" s="853"/>
      <c r="K561" s="853"/>
      <c r="L561" s="853"/>
      <c r="M561" s="853"/>
      <c r="N561" s="853">
        <v>1</v>
      </c>
      <c r="O561" s="853">
        <v>1017.27</v>
      </c>
      <c r="P561" s="838"/>
      <c r="Q561" s="854">
        <v>1017.27</v>
      </c>
    </row>
    <row r="562" spans="1:17" ht="14.45" customHeight="1" x14ac:dyDescent="0.2">
      <c r="A562" s="832" t="s">
        <v>585</v>
      </c>
      <c r="B562" s="833" t="s">
        <v>5798</v>
      </c>
      <c r="C562" s="833" t="s">
        <v>5365</v>
      </c>
      <c r="D562" s="833" t="s">
        <v>5366</v>
      </c>
      <c r="E562" s="833" t="s">
        <v>5367</v>
      </c>
      <c r="F562" s="853">
        <v>535</v>
      </c>
      <c r="G562" s="853">
        <v>1409680.1800000002</v>
      </c>
      <c r="H562" s="853">
        <v>0.82545487539200824</v>
      </c>
      <c r="I562" s="853">
        <v>2634.9162242990656</v>
      </c>
      <c r="J562" s="853">
        <v>646</v>
      </c>
      <c r="K562" s="853">
        <v>1707761.6499999997</v>
      </c>
      <c r="L562" s="853">
        <v>1</v>
      </c>
      <c r="M562" s="853">
        <v>2643.5938854489159</v>
      </c>
      <c r="N562" s="853">
        <v>760</v>
      </c>
      <c r="O562" s="853">
        <v>2024753.4799999997</v>
      </c>
      <c r="P562" s="838">
        <v>1.1856183092060886</v>
      </c>
      <c r="Q562" s="854">
        <v>2664.1493157894733</v>
      </c>
    </row>
    <row r="563" spans="1:17" ht="14.45" customHeight="1" x14ac:dyDescent="0.2">
      <c r="A563" s="832" t="s">
        <v>585</v>
      </c>
      <c r="B563" s="833" t="s">
        <v>5798</v>
      </c>
      <c r="C563" s="833" t="s">
        <v>5365</v>
      </c>
      <c r="D563" s="833" t="s">
        <v>5368</v>
      </c>
      <c r="E563" s="833" t="s">
        <v>5369</v>
      </c>
      <c r="F563" s="853"/>
      <c r="G563" s="853"/>
      <c r="H563" s="853"/>
      <c r="I563" s="853"/>
      <c r="J563" s="853">
        <v>3</v>
      </c>
      <c r="K563" s="853">
        <v>26887.199999999997</v>
      </c>
      <c r="L563" s="853">
        <v>1</v>
      </c>
      <c r="M563" s="853">
        <v>8962.4</v>
      </c>
      <c r="N563" s="853"/>
      <c r="O563" s="853"/>
      <c r="P563" s="838"/>
      <c r="Q563" s="854"/>
    </row>
    <row r="564" spans="1:17" ht="14.45" customHeight="1" x14ac:dyDescent="0.2">
      <c r="A564" s="832" t="s">
        <v>585</v>
      </c>
      <c r="B564" s="833" t="s">
        <v>5798</v>
      </c>
      <c r="C564" s="833" t="s">
        <v>5365</v>
      </c>
      <c r="D564" s="833" t="s">
        <v>5370</v>
      </c>
      <c r="E564" s="833" t="s">
        <v>5371</v>
      </c>
      <c r="F564" s="853">
        <v>23</v>
      </c>
      <c r="G564" s="853">
        <v>236712.63</v>
      </c>
      <c r="H564" s="853">
        <v>0.88278043472099355</v>
      </c>
      <c r="I564" s="853">
        <v>10291.853478260869</v>
      </c>
      <c r="J564" s="853">
        <v>26</v>
      </c>
      <c r="K564" s="853">
        <v>268144.40000000002</v>
      </c>
      <c r="L564" s="853">
        <v>1</v>
      </c>
      <c r="M564" s="853">
        <v>10313.246153846154</v>
      </c>
      <c r="N564" s="853">
        <v>42</v>
      </c>
      <c r="O564" s="853">
        <v>434513.20999999996</v>
      </c>
      <c r="P564" s="838">
        <v>1.620444842405808</v>
      </c>
      <c r="Q564" s="854">
        <v>10345.552619047618</v>
      </c>
    </row>
    <row r="565" spans="1:17" ht="14.45" customHeight="1" x14ac:dyDescent="0.2">
      <c r="A565" s="832" t="s">
        <v>585</v>
      </c>
      <c r="B565" s="833" t="s">
        <v>5798</v>
      </c>
      <c r="C565" s="833" t="s">
        <v>5365</v>
      </c>
      <c r="D565" s="833" t="s">
        <v>5372</v>
      </c>
      <c r="E565" s="833" t="s">
        <v>5373</v>
      </c>
      <c r="F565" s="853">
        <v>299</v>
      </c>
      <c r="G565" s="853">
        <v>359894.11</v>
      </c>
      <c r="H565" s="853">
        <v>0.98867097480432853</v>
      </c>
      <c r="I565" s="853">
        <v>1203.6592307692308</v>
      </c>
      <c r="J565" s="853">
        <v>300</v>
      </c>
      <c r="K565" s="853">
        <v>364018.07999999996</v>
      </c>
      <c r="L565" s="853">
        <v>1</v>
      </c>
      <c r="M565" s="853">
        <v>1213.3935999999999</v>
      </c>
      <c r="N565" s="853">
        <v>354</v>
      </c>
      <c r="O565" s="853">
        <v>433848.14</v>
      </c>
      <c r="P565" s="838">
        <v>1.1918312958521182</v>
      </c>
      <c r="Q565" s="854">
        <v>1225.5597175141243</v>
      </c>
    </row>
    <row r="566" spans="1:17" ht="14.45" customHeight="1" x14ac:dyDescent="0.2">
      <c r="A566" s="832" t="s">
        <v>585</v>
      </c>
      <c r="B566" s="833" t="s">
        <v>5798</v>
      </c>
      <c r="C566" s="833" t="s">
        <v>5097</v>
      </c>
      <c r="D566" s="833" t="s">
        <v>5835</v>
      </c>
      <c r="E566" s="833" t="s">
        <v>5836</v>
      </c>
      <c r="F566" s="853"/>
      <c r="G566" s="853"/>
      <c r="H566" s="853"/>
      <c r="I566" s="853"/>
      <c r="J566" s="853">
        <v>1</v>
      </c>
      <c r="K566" s="853">
        <v>4880</v>
      </c>
      <c r="L566" s="853">
        <v>1</v>
      </c>
      <c r="M566" s="853">
        <v>4880</v>
      </c>
      <c r="N566" s="853"/>
      <c r="O566" s="853"/>
      <c r="P566" s="838"/>
      <c r="Q566" s="854"/>
    </row>
    <row r="567" spans="1:17" ht="14.45" customHeight="1" x14ac:dyDescent="0.2">
      <c r="A567" s="832" t="s">
        <v>585</v>
      </c>
      <c r="B567" s="833" t="s">
        <v>5798</v>
      </c>
      <c r="C567" s="833" t="s">
        <v>5097</v>
      </c>
      <c r="D567" s="833" t="s">
        <v>5837</v>
      </c>
      <c r="E567" s="833" t="s">
        <v>5838</v>
      </c>
      <c r="F567" s="853"/>
      <c r="G567" s="853"/>
      <c r="H567" s="853"/>
      <c r="I567" s="853"/>
      <c r="J567" s="853">
        <v>1</v>
      </c>
      <c r="K567" s="853">
        <v>6307.7</v>
      </c>
      <c r="L567" s="853">
        <v>1</v>
      </c>
      <c r="M567" s="853">
        <v>6307.7</v>
      </c>
      <c r="N567" s="853"/>
      <c r="O567" s="853"/>
      <c r="P567" s="838"/>
      <c r="Q567" s="854"/>
    </row>
    <row r="568" spans="1:17" ht="14.45" customHeight="1" x14ac:dyDescent="0.2">
      <c r="A568" s="832" t="s">
        <v>585</v>
      </c>
      <c r="B568" s="833" t="s">
        <v>5798</v>
      </c>
      <c r="C568" s="833" t="s">
        <v>5097</v>
      </c>
      <c r="D568" s="833" t="s">
        <v>5839</v>
      </c>
      <c r="E568" s="833" t="s">
        <v>5840</v>
      </c>
      <c r="F568" s="853">
        <v>6</v>
      </c>
      <c r="G568" s="853">
        <v>4586.3999999999996</v>
      </c>
      <c r="H568" s="853">
        <v>1.5</v>
      </c>
      <c r="I568" s="853">
        <v>764.4</v>
      </c>
      <c r="J568" s="853">
        <v>4</v>
      </c>
      <c r="K568" s="853">
        <v>3057.6</v>
      </c>
      <c r="L568" s="853">
        <v>1</v>
      </c>
      <c r="M568" s="853">
        <v>764.4</v>
      </c>
      <c r="N568" s="853">
        <v>7</v>
      </c>
      <c r="O568" s="853">
        <v>5350.7999999999993</v>
      </c>
      <c r="P568" s="838">
        <v>1.7499999999999998</v>
      </c>
      <c r="Q568" s="854">
        <v>764.39999999999986</v>
      </c>
    </row>
    <row r="569" spans="1:17" ht="14.45" customHeight="1" x14ac:dyDescent="0.2">
      <c r="A569" s="832" t="s">
        <v>585</v>
      </c>
      <c r="B569" s="833" t="s">
        <v>5798</v>
      </c>
      <c r="C569" s="833" t="s">
        <v>5097</v>
      </c>
      <c r="D569" s="833" t="s">
        <v>5841</v>
      </c>
      <c r="E569" s="833" t="s">
        <v>5842</v>
      </c>
      <c r="F569" s="853">
        <v>2</v>
      </c>
      <c r="G569" s="853">
        <v>1578.58</v>
      </c>
      <c r="H569" s="853"/>
      <c r="I569" s="853">
        <v>789.29</v>
      </c>
      <c r="J569" s="853"/>
      <c r="K569" s="853"/>
      <c r="L569" s="853"/>
      <c r="M569" s="853"/>
      <c r="N569" s="853"/>
      <c r="O569" s="853"/>
      <c r="P569" s="838"/>
      <c r="Q569" s="854"/>
    </row>
    <row r="570" spans="1:17" ht="14.45" customHeight="1" x14ac:dyDescent="0.2">
      <c r="A570" s="832" t="s">
        <v>585</v>
      </c>
      <c r="B570" s="833" t="s">
        <v>5798</v>
      </c>
      <c r="C570" s="833" t="s">
        <v>5097</v>
      </c>
      <c r="D570" s="833" t="s">
        <v>5843</v>
      </c>
      <c r="E570" s="833" t="s">
        <v>5844</v>
      </c>
      <c r="F570" s="853"/>
      <c r="G570" s="853"/>
      <c r="H570" s="853"/>
      <c r="I570" s="853"/>
      <c r="J570" s="853">
        <v>1</v>
      </c>
      <c r="K570" s="853">
        <v>28950</v>
      </c>
      <c r="L570" s="853">
        <v>1</v>
      </c>
      <c r="M570" s="853">
        <v>28950</v>
      </c>
      <c r="N570" s="853"/>
      <c r="O570" s="853"/>
      <c r="P570" s="838"/>
      <c r="Q570" s="854"/>
    </row>
    <row r="571" spans="1:17" ht="14.45" customHeight="1" x14ac:dyDescent="0.2">
      <c r="A571" s="832" t="s">
        <v>585</v>
      </c>
      <c r="B571" s="833" t="s">
        <v>5798</v>
      </c>
      <c r="C571" s="833" t="s">
        <v>5097</v>
      </c>
      <c r="D571" s="833" t="s">
        <v>5378</v>
      </c>
      <c r="E571" s="833" t="s">
        <v>5379</v>
      </c>
      <c r="F571" s="853"/>
      <c r="G571" s="853"/>
      <c r="H571" s="853"/>
      <c r="I571" s="853"/>
      <c r="J571" s="853">
        <v>1</v>
      </c>
      <c r="K571" s="853">
        <v>45021.47</v>
      </c>
      <c r="L571" s="853">
        <v>1</v>
      </c>
      <c r="M571" s="853">
        <v>45021.47</v>
      </c>
      <c r="N571" s="853"/>
      <c r="O571" s="853"/>
      <c r="P571" s="838"/>
      <c r="Q571" s="854"/>
    </row>
    <row r="572" spans="1:17" ht="14.45" customHeight="1" x14ac:dyDescent="0.2">
      <c r="A572" s="832" t="s">
        <v>585</v>
      </c>
      <c r="B572" s="833" t="s">
        <v>5798</v>
      </c>
      <c r="C572" s="833" t="s">
        <v>5097</v>
      </c>
      <c r="D572" s="833" t="s">
        <v>5380</v>
      </c>
      <c r="E572" s="833" t="s">
        <v>5381</v>
      </c>
      <c r="F572" s="853">
        <v>175</v>
      </c>
      <c r="G572" s="853">
        <v>14350</v>
      </c>
      <c r="H572" s="853"/>
      <c r="I572" s="853">
        <v>82</v>
      </c>
      <c r="J572" s="853"/>
      <c r="K572" s="853"/>
      <c r="L572" s="853"/>
      <c r="M572" s="853"/>
      <c r="N572" s="853"/>
      <c r="O572" s="853"/>
      <c r="P572" s="838"/>
      <c r="Q572" s="854"/>
    </row>
    <row r="573" spans="1:17" ht="14.45" customHeight="1" x14ac:dyDescent="0.2">
      <c r="A573" s="832" t="s">
        <v>585</v>
      </c>
      <c r="B573" s="833" t="s">
        <v>5798</v>
      </c>
      <c r="C573" s="833" t="s">
        <v>5097</v>
      </c>
      <c r="D573" s="833" t="s">
        <v>5382</v>
      </c>
      <c r="E573" s="833" t="s">
        <v>5383</v>
      </c>
      <c r="F573" s="853">
        <v>1</v>
      </c>
      <c r="G573" s="853">
        <v>42250</v>
      </c>
      <c r="H573" s="853"/>
      <c r="I573" s="853">
        <v>42250</v>
      </c>
      <c r="J573" s="853"/>
      <c r="K573" s="853"/>
      <c r="L573" s="853"/>
      <c r="M573" s="853"/>
      <c r="N573" s="853">
        <v>1</v>
      </c>
      <c r="O573" s="853">
        <v>32250</v>
      </c>
      <c r="P573" s="838"/>
      <c r="Q573" s="854">
        <v>32250</v>
      </c>
    </row>
    <row r="574" spans="1:17" ht="14.45" customHeight="1" x14ac:dyDescent="0.2">
      <c r="A574" s="832" t="s">
        <v>585</v>
      </c>
      <c r="B574" s="833" t="s">
        <v>5798</v>
      </c>
      <c r="C574" s="833" t="s">
        <v>5097</v>
      </c>
      <c r="D574" s="833" t="s">
        <v>5386</v>
      </c>
      <c r="E574" s="833" t="s">
        <v>5387</v>
      </c>
      <c r="F574" s="853">
        <v>1</v>
      </c>
      <c r="G574" s="853">
        <v>10414.42</v>
      </c>
      <c r="H574" s="853"/>
      <c r="I574" s="853">
        <v>10414.42</v>
      </c>
      <c r="J574" s="853"/>
      <c r="K574" s="853"/>
      <c r="L574" s="853"/>
      <c r="M574" s="853"/>
      <c r="N574" s="853"/>
      <c r="O574" s="853"/>
      <c r="P574" s="838"/>
      <c r="Q574" s="854"/>
    </row>
    <row r="575" spans="1:17" ht="14.45" customHeight="1" x14ac:dyDescent="0.2">
      <c r="A575" s="832" t="s">
        <v>585</v>
      </c>
      <c r="B575" s="833" t="s">
        <v>5798</v>
      </c>
      <c r="C575" s="833" t="s">
        <v>5097</v>
      </c>
      <c r="D575" s="833" t="s">
        <v>5845</v>
      </c>
      <c r="E575" s="833" t="s">
        <v>5846</v>
      </c>
      <c r="F575" s="853">
        <v>1</v>
      </c>
      <c r="G575" s="853">
        <v>8159.29</v>
      </c>
      <c r="H575" s="853"/>
      <c r="I575" s="853">
        <v>8159.29</v>
      </c>
      <c r="J575" s="853"/>
      <c r="K575" s="853"/>
      <c r="L575" s="853"/>
      <c r="M575" s="853"/>
      <c r="N575" s="853"/>
      <c r="O575" s="853"/>
      <c r="P575" s="838"/>
      <c r="Q575" s="854"/>
    </row>
    <row r="576" spans="1:17" ht="14.45" customHeight="1" x14ac:dyDescent="0.2">
      <c r="A576" s="832" t="s">
        <v>585</v>
      </c>
      <c r="B576" s="833" t="s">
        <v>5798</v>
      </c>
      <c r="C576" s="833" t="s">
        <v>5097</v>
      </c>
      <c r="D576" s="833" t="s">
        <v>5388</v>
      </c>
      <c r="E576" s="833" t="s">
        <v>5389</v>
      </c>
      <c r="F576" s="853">
        <v>17</v>
      </c>
      <c r="G576" s="853">
        <v>270600.05</v>
      </c>
      <c r="H576" s="853">
        <v>2.125</v>
      </c>
      <c r="I576" s="853">
        <v>15917.65</v>
      </c>
      <c r="J576" s="853">
        <v>8</v>
      </c>
      <c r="K576" s="853">
        <v>127341.2</v>
      </c>
      <c r="L576" s="853">
        <v>1</v>
      </c>
      <c r="M576" s="853">
        <v>15917.65</v>
      </c>
      <c r="N576" s="853"/>
      <c r="O576" s="853"/>
      <c r="P576" s="838"/>
      <c r="Q576" s="854"/>
    </row>
    <row r="577" spans="1:17" ht="14.45" customHeight="1" x14ac:dyDescent="0.2">
      <c r="A577" s="832" t="s">
        <v>585</v>
      </c>
      <c r="B577" s="833" t="s">
        <v>5798</v>
      </c>
      <c r="C577" s="833" t="s">
        <v>5097</v>
      </c>
      <c r="D577" s="833" t="s">
        <v>5390</v>
      </c>
      <c r="E577" s="833" t="s">
        <v>5391</v>
      </c>
      <c r="F577" s="853">
        <v>17</v>
      </c>
      <c r="G577" s="853">
        <v>115940</v>
      </c>
      <c r="H577" s="853">
        <v>2.3740060871530928</v>
      </c>
      <c r="I577" s="853">
        <v>6820</v>
      </c>
      <c r="J577" s="853">
        <v>8</v>
      </c>
      <c r="K577" s="853">
        <v>48837.279999999999</v>
      </c>
      <c r="L577" s="853">
        <v>1</v>
      </c>
      <c r="M577" s="853">
        <v>6104.66</v>
      </c>
      <c r="N577" s="853"/>
      <c r="O577" s="853"/>
      <c r="P577" s="838"/>
      <c r="Q577" s="854"/>
    </row>
    <row r="578" spans="1:17" ht="14.45" customHeight="1" x14ac:dyDescent="0.2">
      <c r="A578" s="832" t="s">
        <v>585</v>
      </c>
      <c r="B578" s="833" t="s">
        <v>5798</v>
      </c>
      <c r="C578" s="833" t="s">
        <v>5097</v>
      </c>
      <c r="D578" s="833" t="s">
        <v>5392</v>
      </c>
      <c r="E578" s="833" t="s">
        <v>5393</v>
      </c>
      <c r="F578" s="853">
        <v>39</v>
      </c>
      <c r="G578" s="853">
        <v>276900</v>
      </c>
      <c r="H578" s="853">
        <v>1.0540540540540539</v>
      </c>
      <c r="I578" s="853">
        <v>7100</v>
      </c>
      <c r="J578" s="853">
        <v>37</v>
      </c>
      <c r="K578" s="853">
        <v>262700</v>
      </c>
      <c r="L578" s="853">
        <v>1</v>
      </c>
      <c r="M578" s="853">
        <v>7100</v>
      </c>
      <c r="N578" s="853">
        <v>44</v>
      </c>
      <c r="O578" s="853">
        <v>312400</v>
      </c>
      <c r="P578" s="838">
        <v>1.1891891891891893</v>
      </c>
      <c r="Q578" s="854">
        <v>7100</v>
      </c>
    </row>
    <row r="579" spans="1:17" ht="14.45" customHeight="1" x14ac:dyDescent="0.2">
      <c r="A579" s="832" t="s">
        <v>585</v>
      </c>
      <c r="B579" s="833" t="s">
        <v>5798</v>
      </c>
      <c r="C579" s="833" t="s">
        <v>5097</v>
      </c>
      <c r="D579" s="833" t="s">
        <v>5394</v>
      </c>
      <c r="E579" s="833" t="s">
        <v>5395</v>
      </c>
      <c r="F579" s="853">
        <v>17</v>
      </c>
      <c r="G579" s="853">
        <v>149600</v>
      </c>
      <c r="H579" s="853">
        <v>2.478334453222431</v>
      </c>
      <c r="I579" s="853">
        <v>8800</v>
      </c>
      <c r="J579" s="853">
        <v>8</v>
      </c>
      <c r="K579" s="853">
        <v>60363.12</v>
      </c>
      <c r="L579" s="853">
        <v>1</v>
      </c>
      <c r="M579" s="853">
        <v>7545.39</v>
      </c>
      <c r="N579" s="853"/>
      <c r="O579" s="853"/>
      <c r="P579" s="838"/>
      <c r="Q579" s="854"/>
    </row>
    <row r="580" spans="1:17" ht="14.45" customHeight="1" x14ac:dyDescent="0.2">
      <c r="A580" s="832" t="s">
        <v>585</v>
      </c>
      <c r="B580" s="833" t="s">
        <v>5798</v>
      </c>
      <c r="C580" s="833" t="s">
        <v>5097</v>
      </c>
      <c r="D580" s="833" t="s">
        <v>5396</v>
      </c>
      <c r="E580" s="833" t="s">
        <v>5397</v>
      </c>
      <c r="F580" s="853">
        <v>34</v>
      </c>
      <c r="G580" s="853">
        <v>39610</v>
      </c>
      <c r="H580" s="853">
        <v>1</v>
      </c>
      <c r="I580" s="853">
        <v>1165</v>
      </c>
      <c r="J580" s="853">
        <v>34</v>
      </c>
      <c r="K580" s="853">
        <v>39610</v>
      </c>
      <c r="L580" s="853">
        <v>1</v>
      </c>
      <c r="M580" s="853">
        <v>1165</v>
      </c>
      <c r="N580" s="853">
        <v>44</v>
      </c>
      <c r="O580" s="853">
        <v>51260</v>
      </c>
      <c r="P580" s="838">
        <v>1.2941176470588236</v>
      </c>
      <c r="Q580" s="854">
        <v>1165</v>
      </c>
    </row>
    <row r="581" spans="1:17" ht="14.45" customHeight="1" x14ac:dyDescent="0.2">
      <c r="A581" s="832" t="s">
        <v>585</v>
      </c>
      <c r="B581" s="833" t="s">
        <v>5798</v>
      </c>
      <c r="C581" s="833" t="s">
        <v>5097</v>
      </c>
      <c r="D581" s="833" t="s">
        <v>5398</v>
      </c>
      <c r="E581" s="833" t="s">
        <v>5399</v>
      </c>
      <c r="F581" s="853">
        <v>16</v>
      </c>
      <c r="G581" s="853">
        <v>11872</v>
      </c>
      <c r="H581" s="853">
        <v>1.4545454545454546</v>
      </c>
      <c r="I581" s="853">
        <v>742</v>
      </c>
      <c r="J581" s="853">
        <v>11</v>
      </c>
      <c r="K581" s="853">
        <v>8162</v>
      </c>
      <c r="L581" s="853">
        <v>1</v>
      </c>
      <c r="M581" s="853">
        <v>742</v>
      </c>
      <c r="N581" s="853">
        <v>16</v>
      </c>
      <c r="O581" s="853">
        <v>11872</v>
      </c>
      <c r="P581" s="838">
        <v>1.4545454545454546</v>
      </c>
      <c r="Q581" s="854">
        <v>742</v>
      </c>
    </row>
    <row r="582" spans="1:17" ht="14.45" customHeight="1" x14ac:dyDescent="0.2">
      <c r="A582" s="832" t="s">
        <v>585</v>
      </c>
      <c r="B582" s="833" t="s">
        <v>5798</v>
      </c>
      <c r="C582" s="833" t="s">
        <v>5097</v>
      </c>
      <c r="D582" s="833" t="s">
        <v>5400</v>
      </c>
      <c r="E582" s="833" t="s">
        <v>5401</v>
      </c>
      <c r="F582" s="853">
        <v>36</v>
      </c>
      <c r="G582" s="853">
        <v>18936</v>
      </c>
      <c r="H582" s="853">
        <v>0.92307692307692313</v>
      </c>
      <c r="I582" s="853">
        <v>526</v>
      </c>
      <c r="J582" s="853">
        <v>39</v>
      </c>
      <c r="K582" s="853">
        <v>20514</v>
      </c>
      <c r="L582" s="853">
        <v>1</v>
      </c>
      <c r="M582" s="853">
        <v>526</v>
      </c>
      <c r="N582" s="853">
        <v>45</v>
      </c>
      <c r="O582" s="853">
        <v>23670</v>
      </c>
      <c r="P582" s="838">
        <v>1.1538461538461537</v>
      </c>
      <c r="Q582" s="854">
        <v>526</v>
      </c>
    </row>
    <row r="583" spans="1:17" ht="14.45" customHeight="1" x14ac:dyDescent="0.2">
      <c r="A583" s="832" t="s">
        <v>585</v>
      </c>
      <c r="B583" s="833" t="s">
        <v>5798</v>
      </c>
      <c r="C583" s="833" t="s">
        <v>5097</v>
      </c>
      <c r="D583" s="833" t="s">
        <v>5402</v>
      </c>
      <c r="E583" s="833" t="s">
        <v>5403</v>
      </c>
      <c r="F583" s="853">
        <v>1</v>
      </c>
      <c r="G583" s="853">
        <v>35942</v>
      </c>
      <c r="H583" s="853"/>
      <c r="I583" s="853">
        <v>35942</v>
      </c>
      <c r="J583" s="853"/>
      <c r="K583" s="853"/>
      <c r="L583" s="853"/>
      <c r="M583" s="853"/>
      <c r="N583" s="853"/>
      <c r="O583" s="853"/>
      <c r="P583" s="838"/>
      <c r="Q583" s="854"/>
    </row>
    <row r="584" spans="1:17" ht="14.45" customHeight="1" x14ac:dyDescent="0.2">
      <c r="A584" s="832" t="s">
        <v>585</v>
      </c>
      <c r="B584" s="833" t="s">
        <v>5798</v>
      </c>
      <c r="C584" s="833" t="s">
        <v>5097</v>
      </c>
      <c r="D584" s="833" t="s">
        <v>5404</v>
      </c>
      <c r="E584" s="833" t="s">
        <v>5405</v>
      </c>
      <c r="F584" s="853">
        <v>33</v>
      </c>
      <c r="G584" s="853">
        <v>30882.720000000001</v>
      </c>
      <c r="H584" s="853">
        <v>1</v>
      </c>
      <c r="I584" s="853">
        <v>935.84</v>
      </c>
      <c r="J584" s="853">
        <v>33</v>
      </c>
      <c r="K584" s="853">
        <v>30882.720000000001</v>
      </c>
      <c r="L584" s="853">
        <v>1</v>
      </c>
      <c r="M584" s="853">
        <v>935.84</v>
      </c>
      <c r="N584" s="853">
        <v>42</v>
      </c>
      <c r="O584" s="853">
        <v>39305.279999999992</v>
      </c>
      <c r="P584" s="838">
        <v>1.2727272727272725</v>
      </c>
      <c r="Q584" s="854">
        <v>935.8399999999998</v>
      </c>
    </row>
    <row r="585" spans="1:17" ht="14.45" customHeight="1" x14ac:dyDescent="0.2">
      <c r="A585" s="832" t="s">
        <v>585</v>
      </c>
      <c r="B585" s="833" t="s">
        <v>5798</v>
      </c>
      <c r="C585" s="833" t="s">
        <v>5097</v>
      </c>
      <c r="D585" s="833" t="s">
        <v>5406</v>
      </c>
      <c r="E585" s="833" t="s">
        <v>5407</v>
      </c>
      <c r="F585" s="853">
        <v>7</v>
      </c>
      <c r="G585" s="853">
        <v>50781.85</v>
      </c>
      <c r="H585" s="853">
        <v>1.1666666666666665</v>
      </c>
      <c r="I585" s="853">
        <v>7254.55</v>
      </c>
      <c r="J585" s="853">
        <v>6</v>
      </c>
      <c r="K585" s="853">
        <v>43527.3</v>
      </c>
      <c r="L585" s="853">
        <v>1</v>
      </c>
      <c r="M585" s="853">
        <v>7254.55</v>
      </c>
      <c r="N585" s="853">
        <v>6</v>
      </c>
      <c r="O585" s="853">
        <v>37950.15</v>
      </c>
      <c r="P585" s="838">
        <v>0.87187006775058407</v>
      </c>
      <c r="Q585" s="854">
        <v>6325.0250000000005</v>
      </c>
    </row>
    <row r="586" spans="1:17" ht="14.45" customHeight="1" x14ac:dyDescent="0.2">
      <c r="A586" s="832" t="s">
        <v>585</v>
      </c>
      <c r="B586" s="833" t="s">
        <v>5798</v>
      </c>
      <c r="C586" s="833" t="s">
        <v>5097</v>
      </c>
      <c r="D586" s="833" t="s">
        <v>5408</v>
      </c>
      <c r="E586" s="833" t="s">
        <v>5409</v>
      </c>
      <c r="F586" s="853">
        <v>2</v>
      </c>
      <c r="G586" s="853">
        <v>13298</v>
      </c>
      <c r="H586" s="853">
        <v>1</v>
      </c>
      <c r="I586" s="853">
        <v>6649</v>
      </c>
      <c r="J586" s="853">
        <v>2</v>
      </c>
      <c r="K586" s="853">
        <v>13298</v>
      </c>
      <c r="L586" s="853">
        <v>1</v>
      </c>
      <c r="M586" s="853">
        <v>6649</v>
      </c>
      <c r="N586" s="853"/>
      <c r="O586" s="853"/>
      <c r="P586" s="838"/>
      <c r="Q586" s="854"/>
    </row>
    <row r="587" spans="1:17" ht="14.45" customHeight="1" x14ac:dyDescent="0.2">
      <c r="A587" s="832" t="s">
        <v>585</v>
      </c>
      <c r="B587" s="833" t="s">
        <v>5798</v>
      </c>
      <c r="C587" s="833" t="s">
        <v>5097</v>
      </c>
      <c r="D587" s="833" t="s">
        <v>5414</v>
      </c>
      <c r="E587" s="833" t="s">
        <v>5415</v>
      </c>
      <c r="F587" s="853">
        <v>11</v>
      </c>
      <c r="G587" s="853">
        <v>14968.25</v>
      </c>
      <c r="H587" s="853">
        <v>1.2222222222222223</v>
      </c>
      <c r="I587" s="853">
        <v>1360.75</v>
      </c>
      <c r="J587" s="853">
        <v>9</v>
      </c>
      <c r="K587" s="853">
        <v>12246.75</v>
      </c>
      <c r="L587" s="853">
        <v>1</v>
      </c>
      <c r="M587" s="853">
        <v>1360.75</v>
      </c>
      <c r="N587" s="853">
        <v>12</v>
      </c>
      <c r="O587" s="853">
        <v>16329</v>
      </c>
      <c r="P587" s="838">
        <v>1.3333333333333333</v>
      </c>
      <c r="Q587" s="854">
        <v>1360.75</v>
      </c>
    </row>
    <row r="588" spans="1:17" ht="14.45" customHeight="1" x14ac:dyDescent="0.2">
      <c r="A588" s="832" t="s">
        <v>585</v>
      </c>
      <c r="B588" s="833" t="s">
        <v>5798</v>
      </c>
      <c r="C588" s="833" t="s">
        <v>5097</v>
      </c>
      <c r="D588" s="833" t="s">
        <v>5416</v>
      </c>
      <c r="E588" s="833" t="s">
        <v>5417</v>
      </c>
      <c r="F588" s="853">
        <v>5</v>
      </c>
      <c r="G588" s="853">
        <v>23387.5</v>
      </c>
      <c r="H588" s="853">
        <v>2.5</v>
      </c>
      <c r="I588" s="853">
        <v>4677.5</v>
      </c>
      <c r="J588" s="853">
        <v>2</v>
      </c>
      <c r="K588" s="853">
        <v>9355</v>
      </c>
      <c r="L588" s="853">
        <v>1</v>
      </c>
      <c r="M588" s="853">
        <v>4677.5</v>
      </c>
      <c r="N588" s="853">
        <v>14</v>
      </c>
      <c r="O588" s="853">
        <v>65485</v>
      </c>
      <c r="P588" s="838">
        <v>7</v>
      </c>
      <c r="Q588" s="854">
        <v>4677.5</v>
      </c>
    </row>
    <row r="589" spans="1:17" ht="14.45" customHeight="1" x14ac:dyDescent="0.2">
      <c r="A589" s="832" t="s">
        <v>585</v>
      </c>
      <c r="B589" s="833" t="s">
        <v>5798</v>
      </c>
      <c r="C589" s="833" t="s">
        <v>5097</v>
      </c>
      <c r="D589" s="833" t="s">
        <v>5418</v>
      </c>
      <c r="E589" s="833" t="s">
        <v>5419</v>
      </c>
      <c r="F589" s="853">
        <v>1</v>
      </c>
      <c r="G589" s="853">
        <v>18952.96</v>
      </c>
      <c r="H589" s="853"/>
      <c r="I589" s="853">
        <v>18952.96</v>
      </c>
      <c r="J589" s="853"/>
      <c r="K589" s="853"/>
      <c r="L589" s="853"/>
      <c r="M589" s="853"/>
      <c r="N589" s="853">
        <v>1</v>
      </c>
      <c r="O589" s="853">
        <v>18952.96</v>
      </c>
      <c r="P589" s="838"/>
      <c r="Q589" s="854">
        <v>18952.96</v>
      </c>
    </row>
    <row r="590" spans="1:17" ht="14.45" customHeight="1" x14ac:dyDescent="0.2">
      <c r="A590" s="832" t="s">
        <v>585</v>
      </c>
      <c r="B590" s="833" t="s">
        <v>5798</v>
      </c>
      <c r="C590" s="833" t="s">
        <v>5097</v>
      </c>
      <c r="D590" s="833" t="s">
        <v>5424</v>
      </c>
      <c r="E590" s="833" t="s">
        <v>5425</v>
      </c>
      <c r="F590" s="853"/>
      <c r="G590" s="853"/>
      <c r="H590" s="853"/>
      <c r="I590" s="853"/>
      <c r="J590" s="853">
        <v>1</v>
      </c>
      <c r="K590" s="853">
        <v>44252</v>
      </c>
      <c r="L590" s="853">
        <v>1</v>
      </c>
      <c r="M590" s="853">
        <v>44252</v>
      </c>
      <c r="N590" s="853"/>
      <c r="O590" s="853"/>
      <c r="P590" s="838"/>
      <c r="Q590" s="854"/>
    </row>
    <row r="591" spans="1:17" ht="14.45" customHeight="1" x14ac:dyDescent="0.2">
      <c r="A591" s="832" t="s">
        <v>585</v>
      </c>
      <c r="B591" s="833" t="s">
        <v>5798</v>
      </c>
      <c r="C591" s="833" t="s">
        <v>5097</v>
      </c>
      <c r="D591" s="833" t="s">
        <v>5426</v>
      </c>
      <c r="E591" s="833" t="s">
        <v>5427</v>
      </c>
      <c r="F591" s="853">
        <v>2</v>
      </c>
      <c r="G591" s="853">
        <v>9596</v>
      </c>
      <c r="H591" s="853">
        <v>1</v>
      </c>
      <c r="I591" s="853">
        <v>4798</v>
      </c>
      <c r="J591" s="853">
        <v>2</v>
      </c>
      <c r="K591" s="853">
        <v>9596</v>
      </c>
      <c r="L591" s="853">
        <v>1</v>
      </c>
      <c r="M591" s="853">
        <v>4798</v>
      </c>
      <c r="N591" s="853">
        <v>1</v>
      </c>
      <c r="O591" s="853">
        <v>4798</v>
      </c>
      <c r="P591" s="838">
        <v>0.5</v>
      </c>
      <c r="Q591" s="854">
        <v>4798</v>
      </c>
    </row>
    <row r="592" spans="1:17" ht="14.45" customHeight="1" x14ac:dyDescent="0.2">
      <c r="A592" s="832" t="s">
        <v>585</v>
      </c>
      <c r="B592" s="833" t="s">
        <v>5798</v>
      </c>
      <c r="C592" s="833" t="s">
        <v>5097</v>
      </c>
      <c r="D592" s="833" t="s">
        <v>5428</v>
      </c>
      <c r="E592" s="833" t="s">
        <v>5429</v>
      </c>
      <c r="F592" s="853"/>
      <c r="G592" s="853"/>
      <c r="H592" s="853"/>
      <c r="I592" s="853"/>
      <c r="J592" s="853"/>
      <c r="K592" s="853"/>
      <c r="L592" s="853"/>
      <c r="M592" s="853"/>
      <c r="N592" s="853">
        <v>1</v>
      </c>
      <c r="O592" s="853">
        <v>34800</v>
      </c>
      <c r="P592" s="838"/>
      <c r="Q592" s="854">
        <v>34800</v>
      </c>
    </row>
    <row r="593" spans="1:17" ht="14.45" customHeight="1" x14ac:dyDescent="0.2">
      <c r="A593" s="832" t="s">
        <v>585</v>
      </c>
      <c r="B593" s="833" t="s">
        <v>5798</v>
      </c>
      <c r="C593" s="833" t="s">
        <v>5097</v>
      </c>
      <c r="D593" s="833" t="s">
        <v>5432</v>
      </c>
      <c r="E593" s="833" t="s">
        <v>5433</v>
      </c>
      <c r="F593" s="853">
        <v>8</v>
      </c>
      <c r="G593" s="853">
        <v>14704</v>
      </c>
      <c r="H593" s="853">
        <v>1.3333333333333333</v>
      </c>
      <c r="I593" s="853">
        <v>1838</v>
      </c>
      <c r="J593" s="853">
        <v>6</v>
      </c>
      <c r="K593" s="853">
        <v>11028</v>
      </c>
      <c r="L593" s="853">
        <v>1</v>
      </c>
      <c r="M593" s="853">
        <v>1838</v>
      </c>
      <c r="N593" s="853">
        <v>7</v>
      </c>
      <c r="O593" s="853">
        <v>12866</v>
      </c>
      <c r="P593" s="838">
        <v>1.1666666666666667</v>
      </c>
      <c r="Q593" s="854">
        <v>1838</v>
      </c>
    </row>
    <row r="594" spans="1:17" ht="14.45" customHeight="1" x14ac:dyDescent="0.2">
      <c r="A594" s="832" t="s">
        <v>585</v>
      </c>
      <c r="B594" s="833" t="s">
        <v>5798</v>
      </c>
      <c r="C594" s="833" t="s">
        <v>5097</v>
      </c>
      <c r="D594" s="833" t="s">
        <v>5436</v>
      </c>
      <c r="E594" s="833" t="s">
        <v>5437</v>
      </c>
      <c r="F594" s="853">
        <v>5</v>
      </c>
      <c r="G594" s="853">
        <v>346144.95</v>
      </c>
      <c r="H594" s="853">
        <v>2.5</v>
      </c>
      <c r="I594" s="853">
        <v>69228.990000000005</v>
      </c>
      <c r="J594" s="853">
        <v>2</v>
      </c>
      <c r="K594" s="853">
        <v>138457.98000000001</v>
      </c>
      <c r="L594" s="853">
        <v>1</v>
      </c>
      <c r="M594" s="853">
        <v>69228.990000000005</v>
      </c>
      <c r="N594" s="853">
        <v>8</v>
      </c>
      <c r="O594" s="853">
        <v>536828.29</v>
      </c>
      <c r="P594" s="838">
        <v>3.8771928494117853</v>
      </c>
      <c r="Q594" s="854">
        <v>67103.536250000005</v>
      </c>
    </row>
    <row r="595" spans="1:17" ht="14.45" customHeight="1" x14ac:dyDescent="0.2">
      <c r="A595" s="832" t="s">
        <v>585</v>
      </c>
      <c r="B595" s="833" t="s">
        <v>5798</v>
      </c>
      <c r="C595" s="833" t="s">
        <v>5097</v>
      </c>
      <c r="D595" s="833" t="s">
        <v>5847</v>
      </c>
      <c r="E595" s="833" t="s">
        <v>5848</v>
      </c>
      <c r="F595" s="853"/>
      <c r="G595" s="853"/>
      <c r="H595" s="853"/>
      <c r="I595" s="853"/>
      <c r="J595" s="853">
        <v>1</v>
      </c>
      <c r="K595" s="853">
        <v>1796</v>
      </c>
      <c r="L595" s="853">
        <v>1</v>
      </c>
      <c r="M595" s="853">
        <v>1796</v>
      </c>
      <c r="N595" s="853"/>
      <c r="O595" s="853"/>
      <c r="P595" s="838"/>
      <c r="Q595" s="854"/>
    </row>
    <row r="596" spans="1:17" ht="14.45" customHeight="1" x14ac:dyDescent="0.2">
      <c r="A596" s="832" t="s">
        <v>585</v>
      </c>
      <c r="B596" s="833" t="s">
        <v>5798</v>
      </c>
      <c r="C596" s="833" t="s">
        <v>5097</v>
      </c>
      <c r="D596" s="833" t="s">
        <v>5849</v>
      </c>
      <c r="E596" s="833" t="s">
        <v>5850</v>
      </c>
      <c r="F596" s="853"/>
      <c r="G596" s="853"/>
      <c r="H596" s="853"/>
      <c r="I596" s="853"/>
      <c r="J596" s="853">
        <v>2</v>
      </c>
      <c r="K596" s="853">
        <v>3592</v>
      </c>
      <c r="L596" s="853">
        <v>1</v>
      </c>
      <c r="M596" s="853">
        <v>1796</v>
      </c>
      <c r="N596" s="853"/>
      <c r="O596" s="853"/>
      <c r="P596" s="838"/>
      <c r="Q596" s="854"/>
    </row>
    <row r="597" spans="1:17" ht="14.45" customHeight="1" x14ac:dyDescent="0.2">
      <c r="A597" s="832" t="s">
        <v>585</v>
      </c>
      <c r="B597" s="833" t="s">
        <v>5798</v>
      </c>
      <c r="C597" s="833" t="s">
        <v>5097</v>
      </c>
      <c r="D597" s="833" t="s">
        <v>5851</v>
      </c>
      <c r="E597" s="833" t="s">
        <v>5852</v>
      </c>
      <c r="F597" s="853"/>
      <c r="G597" s="853"/>
      <c r="H597" s="853"/>
      <c r="I597" s="853"/>
      <c r="J597" s="853">
        <v>1</v>
      </c>
      <c r="K597" s="853">
        <v>1796</v>
      </c>
      <c r="L597" s="853">
        <v>1</v>
      </c>
      <c r="M597" s="853">
        <v>1796</v>
      </c>
      <c r="N597" s="853"/>
      <c r="O597" s="853"/>
      <c r="P597" s="838"/>
      <c r="Q597" s="854"/>
    </row>
    <row r="598" spans="1:17" ht="14.45" customHeight="1" x14ac:dyDescent="0.2">
      <c r="A598" s="832" t="s">
        <v>585</v>
      </c>
      <c r="B598" s="833" t="s">
        <v>5798</v>
      </c>
      <c r="C598" s="833" t="s">
        <v>5097</v>
      </c>
      <c r="D598" s="833" t="s">
        <v>5440</v>
      </c>
      <c r="E598" s="833" t="s">
        <v>5441</v>
      </c>
      <c r="F598" s="853">
        <v>5</v>
      </c>
      <c r="G598" s="853">
        <v>119181.8</v>
      </c>
      <c r="H598" s="853">
        <v>2.5</v>
      </c>
      <c r="I598" s="853">
        <v>23836.36</v>
      </c>
      <c r="J598" s="853">
        <v>2</v>
      </c>
      <c r="K598" s="853">
        <v>47672.72</v>
      </c>
      <c r="L598" s="853">
        <v>1</v>
      </c>
      <c r="M598" s="853">
        <v>23836.36</v>
      </c>
      <c r="N598" s="853"/>
      <c r="O598" s="853"/>
      <c r="P598" s="838"/>
      <c r="Q598" s="854"/>
    </row>
    <row r="599" spans="1:17" ht="14.45" customHeight="1" x14ac:dyDescent="0.2">
      <c r="A599" s="832" t="s">
        <v>585</v>
      </c>
      <c r="B599" s="833" t="s">
        <v>5798</v>
      </c>
      <c r="C599" s="833" t="s">
        <v>5097</v>
      </c>
      <c r="D599" s="833" t="s">
        <v>5442</v>
      </c>
      <c r="E599" s="833" t="s">
        <v>5443</v>
      </c>
      <c r="F599" s="853">
        <v>4</v>
      </c>
      <c r="G599" s="853">
        <v>19799.52</v>
      </c>
      <c r="H599" s="853">
        <v>1.3333333333333335</v>
      </c>
      <c r="I599" s="853">
        <v>4949.88</v>
      </c>
      <c r="J599" s="853">
        <v>3</v>
      </c>
      <c r="K599" s="853">
        <v>14849.64</v>
      </c>
      <c r="L599" s="853">
        <v>1</v>
      </c>
      <c r="M599" s="853">
        <v>4949.88</v>
      </c>
      <c r="N599" s="853">
        <v>2</v>
      </c>
      <c r="O599" s="853">
        <v>9899.76</v>
      </c>
      <c r="P599" s="838">
        <v>0.66666666666666674</v>
      </c>
      <c r="Q599" s="854">
        <v>4949.88</v>
      </c>
    </row>
    <row r="600" spans="1:17" ht="14.45" customHeight="1" x14ac:dyDescent="0.2">
      <c r="A600" s="832" t="s">
        <v>585</v>
      </c>
      <c r="B600" s="833" t="s">
        <v>5798</v>
      </c>
      <c r="C600" s="833" t="s">
        <v>5097</v>
      </c>
      <c r="D600" s="833" t="s">
        <v>5446</v>
      </c>
      <c r="E600" s="833" t="s">
        <v>5447</v>
      </c>
      <c r="F600" s="853">
        <v>6</v>
      </c>
      <c r="G600" s="853">
        <v>154921.62</v>
      </c>
      <c r="H600" s="853">
        <v>0.81676260662431199</v>
      </c>
      <c r="I600" s="853">
        <v>25820.27</v>
      </c>
      <c r="J600" s="853">
        <v>8</v>
      </c>
      <c r="K600" s="853">
        <v>189677.66</v>
      </c>
      <c r="L600" s="853">
        <v>1</v>
      </c>
      <c r="M600" s="853">
        <v>23709.7075</v>
      </c>
      <c r="N600" s="853">
        <v>7</v>
      </c>
      <c r="O600" s="853">
        <v>60386.23</v>
      </c>
      <c r="P600" s="838">
        <v>0.31836237330215905</v>
      </c>
      <c r="Q600" s="854">
        <v>8626.6042857142857</v>
      </c>
    </row>
    <row r="601" spans="1:17" ht="14.45" customHeight="1" x14ac:dyDescent="0.2">
      <c r="A601" s="832" t="s">
        <v>585</v>
      </c>
      <c r="B601" s="833" t="s">
        <v>5798</v>
      </c>
      <c r="C601" s="833" t="s">
        <v>5097</v>
      </c>
      <c r="D601" s="833" t="s">
        <v>5448</v>
      </c>
      <c r="E601" s="833" t="s">
        <v>5449</v>
      </c>
      <c r="F601" s="853"/>
      <c r="G601" s="853"/>
      <c r="H601" s="853"/>
      <c r="I601" s="853"/>
      <c r="J601" s="853"/>
      <c r="K601" s="853"/>
      <c r="L601" s="853"/>
      <c r="M601" s="853"/>
      <c r="N601" s="853">
        <v>4</v>
      </c>
      <c r="O601" s="853">
        <v>58036.36</v>
      </c>
      <c r="P601" s="838"/>
      <c r="Q601" s="854">
        <v>14509.09</v>
      </c>
    </row>
    <row r="602" spans="1:17" ht="14.45" customHeight="1" x14ac:dyDescent="0.2">
      <c r="A602" s="832" t="s">
        <v>585</v>
      </c>
      <c r="B602" s="833" t="s">
        <v>5798</v>
      </c>
      <c r="C602" s="833" t="s">
        <v>5097</v>
      </c>
      <c r="D602" s="833" t="s">
        <v>5450</v>
      </c>
      <c r="E602" s="833" t="s">
        <v>5451</v>
      </c>
      <c r="F602" s="853">
        <v>4</v>
      </c>
      <c r="G602" s="853">
        <v>57998.91</v>
      </c>
      <c r="H602" s="853">
        <v>0.58643988003641256</v>
      </c>
      <c r="I602" s="853">
        <v>14499.727500000001</v>
      </c>
      <c r="J602" s="853">
        <v>11</v>
      </c>
      <c r="K602" s="853">
        <v>98900.010000000009</v>
      </c>
      <c r="L602" s="853">
        <v>1</v>
      </c>
      <c r="M602" s="853">
        <v>8990.9100000000017</v>
      </c>
      <c r="N602" s="853">
        <v>18</v>
      </c>
      <c r="O602" s="853">
        <v>161836.38</v>
      </c>
      <c r="P602" s="838">
        <v>1.6363636363636362</v>
      </c>
      <c r="Q602" s="854">
        <v>8990.91</v>
      </c>
    </row>
    <row r="603" spans="1:17" ht="14.45" customHeight="1" x14ac:dyDescent="0.2">
      <c r="A603" s="832" t="s">
        <v>585</v>
      </c>
      <c r="B603" s="833" t="s">
        <v>5798</v>
      </c>
      <c r="C603" s="833" t="s">
        <v>5097</v>
      </c>
      <c r="D603" s="833" t="s">
        <v>5452</v>
      </c>
      <c r="E603" s="833" t="s">
        <v>5453</v>
      </c>
      <c r="F603" s="853">
        <v>35</v>
      </c>
      <c r="G603" s="853">
        <v>45675</v>
      </c>
      <c r="H603" s="853">
        <v>0.97222222222222221</v>
      </c>
      <c r="I603" s="853">
        <v>1305</v>
      </c>
      <c r="J603" s="853">
        <v>36</v>
      </c>
      <c r="K603" s="853">
        <v>46980</v>
      </c>
      <c r="L603" s="853">
        <v>1</v>
      </c>
      <c r="M603" s="853">
        <v>1305</v>
      </c>
      <c r="N603" s="853">
        <v>45</v>
      </c>
      <c r="O603" s="853">
        <v>58725</v>
      </c>
      <c r="P603" s="838">
        <v>1.25</v>
      </c>
      <c r="Q603" s="854">
        <v>1305</v>
      </c>
    </row>
    <row r="604" spans="1:17" ht="14.45" customHeight="1" x14ac:dyDescent="0.2">
      <c r="A604" s="832" t="s">
        <v>585</v>
      </c>
      <c r="B604" s="833" t="s">
        <v>5798</v>
      </c>
      <c r="C604" s="833" t="s">
        <v>5097</v>
      </c>
      <c r="D604" s="833" t="s">
        <v>5454</v>
      </c>
      <c r="E604" s="833" t="s">
        <v>5455</v>
      </c>
      <c r="F604" s="853">
        <v>31</v>
      </c>
      <c r="G604" s="853">
        <v>33418</v>
      </c>
      <c r="H604" s="853">
        <v>0.91176470588235292</v>
      </c>
      <c r="I604" s="853">
        <v>1078</v>
      </c>
      <c r="J604" s="853">
        <v>34</v>
      </c>
      <c r="K604" s="853">
        <v>36652</v>
      </c>
      <c r="L604" s="853">
        <v>1</v>
      </c>
      <c r="M604" s="853">
        <v>1078</v>
      </c>
      <c r="N604" s="853">
        <v>41</v>
      </c>
      <c r="O604" s="853">
        <v>44194.700000000004</v>
      </c>
      <c r="P604" s="838">
        <v>1.2057923169267708</v>
      </c>
      <c r="Q604" s="854">
        <v>1077.919512195122</v>
      </c>
    </row>
    <row r="605" spans="1:17" ht="14.45" customHeight="1" x14ac:dyDescent="0.2">
      <c r="A605" s="832" t="s">
        <v>585</v>
      </c>
      <c r="B605" s="833" t="s">
        <v>5798</v>
      </c>
      <c r="C605" s="833" t="s">
        <v>5097</v>
      </c>
      <c r="D605" s="833" t="s">
        <v>5456</v>
      </c>
      <c r="E605" s="833" t="s">
        <v>5457</v>
      </c>
      <c r="F605" s="853">
        <v>4</v>
      </c>
      <c r="G605" s="853">
        <v>32412</v>
      </c>
      <c r="H605" s="853">
        <v>2.0795785921204168</v>
      </c>
      <c r="I605" s="853">
        <v>8103</v>
      </c>
      <c r="J605" s="853">
        <v>2</v>
      </c>
      <c r="K605" s="853">
        <v>15585.85</v>
      </c>
      <c r="L605" s="853">
        <v>1</v>
      </c>
      <c r="M605" s="853">
        <v>7792.9250000000002</v>
      </c>
      <c r="N605" s="853"/>
      <c r="O605" s="853"/>
      <c r="P605" s="838"/>
      <c r="Q605" s="854"/>
    </row>
    <row r="606" spans="1:17" ht="14.45" customHeight="1" x14ac:dyDescent="0.2">
      <c r="A606" s="832" t="s">
        <v>585</v>
      </c>
      <c r="B606" s="833" t="s">
        <v>5798</v>
      </c>
      <c r="C606" s="833" t="s">
        <v>5097</v>
      </c>
      <c r="D606" s="833" t="s">
        <v>5458</v>
      </c>
      <c r="E606" s="833" t="s">
        <v>5459</v>
      </c>
      <c r="F606" s="853">
        <v>6</v>
      </c>
      <c r="G606" s="853">
        <v>34032</v>
      </c>
      <c r="H606" s="853">
        <v>0.8571428571428571</v>
      </c>
      <c r="I606" s="853">
        <v>5672</v>
      </c>
      <c r="J606" s="853">
        <v>7</v>
      </c>
      <c r="K606" s="853">
        <v>39704</v>
      </c>
      <c r="L606" s="853">
        <v>1</v>
      </c>
      <c r="M606" s="853">
        <v>5672</v>
      </c>
      <c r="N606" s="853">
        <v>10</v>
      </c>
      <c r="O606" s="853">
        <v>46683.759999999995</v>
      </c>
      <c r="P606" s="838">
        <v>1.1757948821277451</v>
      </c>
      <c r="Q606" s="854">
        <v>4668.3759999999993</v>
      </c>
    </row>
    <row r="607" spans="1:17" ht="14.45" customHeight="1" x14ac:dyDescent="0.2">
      <c r="A607" s="832" t="s">
        <v>585</v>
      </c>
      <c r="B607" s="833" t="s">
        <v>5798</v>
      </c>
      <c r="C607" s="833" t="s">
        <v>5097</v>
      </c>
      <c r="D607" s="833" t="s">
        <v>5460</v>
      </c>
      <c r="E607" s="833" t="s">
        <v>5461</v>
      </c>
      <c r="F607" s="853">
        <v>73</v>
      </c>
      <c r="G607" s="853">
        <v>15476</v>
      </c>
      <c r="H607" s="853">
        <v>1.0895522388059702</v>
      </c>
      <c r="I607" s="853">
        <v>212</v>
      </c>
      <c r="J607" s="853">
        <v>67</v>
      </c>
      <c r="K607" s="853">
        <v>14204</v>
      </c>
      <c r="L607" s="853">
        <v>1</v>
      </c>
      <c r="M607" s="853">
        <v>212</v>
      </c>
      <c r="N607" s="853">
        <v>90</v>
      </c>
      <c r="O607" s="853">
        <v>19080</v>
      </c>
      <c r="P607" s="838">
        <v>1.3432835820895523</v>
      </c>
      <c r="Q607" s="854">
        <v>212</v>
      </c>
    </row>
    <row r="608" spans="1:17" ht="14.45" customHeight="1" x14ac:dyDescent="0.2">
      <c r="A608" s="832" t="s">
        <v>585</v>
      </c>
      <c r="B608" s="833" t="s">
        <v>5798</v>
      </c>
      <c r="C608" s="833" t="s">
        <v>5097</v>
      </c>
      <c r="D608" s="833" t="s">
        <v>5462</v>
      </c>
      <c r="E608" s="833" t="s">
        <v>5463</v>
      </c>
      <c r="F608" s="853">
        <v>20</v>
      </c>
      <c r="G608" s="853">
        <v>27600</v>
      </c>
      <c r="H608" s="853">
        <v>1.1764705882352942</v>
      </c>
      <c r="I608" s="853">
        <v>1380</v>
      </c>
      <c r="J608" s="853">
        <v>17</v>
      </c>
      <c r="K608" s="853">
        <v>23460</v>
      </c>
      <c r="L608" s="853">
        <v>1</v>
      </c>
      <c r="M608" s="853">
        <v>1380</v>
      </c>
      <c r="N608" s="853">
        <v>6</v>
      </c>
      <c r="O608" s="853">
        <v>8280</v>
      </c>
      <c r="P608" s="838">
        <v>0.35294117647058826</v>
      </c>
      <c r="Q608" s="854">
        <v>1380</v>
      </c>
    </row>
    <row r="609" spans="1:17" ht="14.45" customHeight="1" x14ac:dyDescent="0.2">
      <c r="A609" s="832" t="s">
        <v>585</v>
      </c>
      <c r="B609" s="833" t="s">
        <v>5798</v>
      </c>
      <c r="C609" s="833" t="s">
        <v>5097</v>
      </c>
      <c r="D609" s="833" t="s">
        <v>5464</v>
      </c>
      <c r="E609" s="833" t="s">
        <v>5465</v>
      </c>
      <c r="F609" s="853">
        <v>11</v>
      </c>
      <c r="G609" s="853">
        <v>14432</v>
      </c>
      <c r="H609" s="853">
        <v>1.375</v>
      </c>
      <c r="I609" s="853">
        <v>1312</v>
      </c>
      <c r="J609" s="853">
        <v>8</v>
      </c>
      <c r="K609" s="853">
        <v>10496</v>
      </c>
      <c r="L609" s="853">
        <v>1</v>
      </c>
      <c r="M609" s="853">
        <v>1312</v>
      </c>
      <c r="N609" s="853">
        <v>2</v>
      </c>
      <c r="O609" s="853">
        <v>2624</v>
      </c>
      <c r="P609" s="838">
        <v>0.25</v>
      </c>
      <c r="Q609" s="854">
        <v>1312</v>
      </c>
    </row>
    <row r="610" spans="1:17" ht="14.45" customHeight="1" x14ac:dyDescent="0.2">
      <c r="A610" s="832" t="s">
        <v>585</v>
      </c>
      <c r="B610" s="833" t="s">
        <v>5798</v>
      </c>
      <c r="C610" s="833" t="s">
        <v>5097</v>
      </c>
      <c r="D610" s="833" t="s">
        <v>5466</v>
      </c>
      <c r="E610" s="833" t="s">
        <v>5467</v>
      </c>
      <c r="F610" s="853">
        <v>16</v>
      </c>
      <c r="G610" s="853">
        <v>24960</v>
      </c>
      <c r="H610" s="853">
        <v>1.4545454545454546</v>
      </c>
      <c r="I610" s="853">
        <v>1560</v>
      </c>
      <c r="J610" s="853">
        <v>11</v>
      </c>
      <c r="K610" s="853">
        <v>17160</v>
      </c>
      <c r="L610" s="853">
        <v>1</v>
      </c>
      <c r="M610" s="853">
        <v>1560</v>
      </c>
      <c r="N610" s="853">
        <v>9</v>
      </c>
      <c r="O610" s="853">
        <v>14040</v>
      </c>
      <c r="P610" s="838">
        <v>0.81818181818181823</v>
      </c>
      <c r="Q610" s="854">
        <v>1560</v>
      </c>
    </row>
    <row r="611" spans="1:17" ht="14.45" customHeight="1" x14ac:dyDescent="0.2">
      <c r="A611" s="832" t="s">
        <v>585</v>
      </c>
      <c r="B611" s="833" t="s">
        <v>5798</v>
      </c>
      <c r="C611" s="833" t="s">
        <v>5097</v>
      </c>
      <c r="D611" s="833" t="s">
        <v>5468</v>
      </c>
      <c r="E611" s="833" t="s">
        <v>5469</v>
      </c>
      <c r="F611" s="853">
        <v>9</v>
      </c>
      <c r="G611" s="853">
        <v>52279.38</v>
      </c>
      <c r="H611" s="853">
        <v>1.125</v>
      </c>
      <c r="I611" s="853">
        <v>5808.82</v>
      </c>
      <c r="J611" s="853">
        <v>8</v>
      </c>
      <c r="K611" s="853">
        <v>46470.559999999998</v>
      </c>
      <c r="L611" s="853">
        <v>1</v>
      </c>
      <c r="M611" s="853">
        <v>5808.82</v>
      </c>
      <c r="N611" s="853">
        <v>13</v>
      </c>
      <c r="O611" s="853">
        <v>75514.66</v>
      </c>
      <c r="P611" s="838">
        <v>1.6250000000000002</v>
      </c>
      <c r="Q611" s="854">
        <v>5808.8200000000006</v>
      </c>
    </row>
    <row r="612" spans="1:17" ht="14.45" customHeight="1" x14ac:dyDescent="0.2">
      <c r="A612" s="832" t="s">
        <v>585</v>
      </c>
      <c r="B612" s="833" t="s">
        <v>5798</v>
      </c>
      <c r="C612" s="833" t="s">
        <v>5097</v>
      </c>
      <c r="D612" s="833" t="s">
        <v>5470</v>
      </c>
      <c r="E612" s="833" t="s">
        <v>5471</v>
      </c>
      <c r="F612" s="853">
        <v>7</v>
      </c>
      <c r="G612" s="853">
        <v>57572.060000000005</v>
      </c>
      <c r="H612" s="853">
        <v>1.1666666666666667</v>
      </c>
      <c r="I612" s="853">
        <v>8224.58</v>
      </c>
      <c r="J612" s="853">
        <v>6</v>
      </c>
      <c r="K612" s="853">
        <v>49347.48</v>
      </c>
      <c r="L612" s="853">
        <v>1</v>
      </c>
      <c r="M612" s="853">
        <v>8224.58</v>
      </c>
      <c r="N612" s="853">
        <v>14</v>
      </c>
      <c r="O612" s="853">
        <v>115144.12000000001</v>
      </c>
      <c r="P612" s="838">
        <v>2.3333333333333335</v>
      </c>
      <c r="Q612" s="854">
        <v>8224.58</v>
      </c>
    </row>
    <row r="613" spans="1:17" ht="14.45" customHeight="1" x14ac:dyDescent="0.2">
      <c r="A613" s="832" t="s">
        <v>585</v>
      </c>
      <c r="B613" s="833" t="s">
        <v>5798</v>
      </c>
      <c r="C613" s="833" t="s">
        <v>5097</v>
      </c>
      <c r="D613" s="833" t="s">
        <v>5472</v>
      </c>
      <c r="E613" s="833" t="s">
        <v>5473</v>
      </c>
      <c r="F613" s="853"/>
      <c r="G613" s="853"/>
      <c r="H613" s="853"/>
      <c r="I613" s="853"/>
      <c r="J613" s="853">
        <v>4</v>
      </c>
      <c r="K613" s="853">
        <v>36637.519999999997</v>
      </c>
      <c r="L613" s="853">
        <v>1</v>
      </c>
      <c r="M613" s="853">
        <v>9159.3799999999992</v>
      </c>
      <c r="N613" s="853"/>
      <c r="O613" s="853"/>
      <c r="P613" s="838"/>
      <c r="Q613" s="854"/>
    </row>
    <row r="614" spans="1:17" ht="14.45" customHeight="1" x14ac:dyDescent="0.2">
      <c r="A614" s="832" t="s">
        <v>585</v>
      </c>
      <c r="B614" s="833" t="s">
        <v>5798</v>
      </c>
      <c r="C614" s="833" t="s">
        <v>5097</v>
      </c>
      <c r="D614" s="833" t="s">
        <v>5474</v>
      </c>
      <c r="E614" s="833" t="s">
        <v>5473</v>
      </c>
      <c r="F614" s="853">
        <v>4</v>
      </c>
      <c r="G614" s="853">
        <v>55064.08</v>
      </c>
      <c r="H614" s="853">
        <v>4</v>
      </c>
      <c r="I614" s="853">
        <v>13766.02</v>
      </c>
      <c r="J614" s="853">
        <v>1</v>
      </c>
      <c r="K614" s="853">
        <v>13766.02</v>
      </c>
      <c r="L614" s="853">
        <v>1</v>
      </c>
      <c r="M614" s="853">
        <v>13766.02</v>
      </c>
      <c r="N614" s="853">
        <v>3</v>
      </c>
      <c r="O614" s="853">
        <v>41298.06</v>
      </c>
      <c r="P614" s="838">
        <v>2.9999999999999996</v>
      </c>
      <c r="Q614" s="854">
        <v>13766.019999999999</v>
      </c>
    </row>
    <row r="615" spans="1:17" ht="14.45" customHeight="1" x14ac:dyDescent="0.2">
      <c r="A615" s="832" t="s">
        <v>585</v>
      </c>
      <c r="B615" s="833" t="s">
        <v>5798</v>
      </c>
      <c r="C615" s="833" t="s">
        <v>5097</v>
      </c>
      <c r="D615" s="833" t="s">
        <v>5475</v>
      </c>
      <c r="E615" s="833" t="s">
        <v>5476</v>
      </c>
      <c r="F615" s="853">
        <v>38</v>
      </c>
      <c r="G615" s="853">
        <v>47258.319999999992</v>
      </c>
      <c r="H615" s="853">
        <v>0.90476190476190477</v>
      </c>
      <c r="I615" s="853">
        <v>1243.6399999999999</v>
      </c>
      <c r="J615" s="853">
        <v>42</v>
      </c>
      <c r="K615" s="853">
        <v>52232.87999999999</v>
      </c>
      <c r="L615" s="853">
        <v>1</v>
      </c>
      <c r="M615" s="853">
        <v>1243.6399999999999</v>
      </c>
      <c r="N615" s="853">
        <v>49</v>
      </c>
      <c r="O615" s="853">
        <v>60771.439999999988</v>
      </c>
      <c r="P615" s="838">
        <v>1.1634709784335078</v>
      </c>
      <c r="Q615" s="854">
        <v>1240.2334693877549</v>
      </c>
    </row>
    <row r="616" spans="1:17" ht="14.45" customHeight="1" x14ac:dyDescent="0.2">
      <c r="A616" s="832" t="s">
        <v>585</v>
      </c>
      <c r="B616" s="833" t="s">
        <v>5798</v>
      </c>
      <c r="C616" s="833" t="s">
        <v>5097</v>
      </c>
      <c r="D616" s="833" t="s">
        <v>5477</v>
      </c>
      <c r="E616" s="833" t="s">
        <v>5478</v>
      </c>
      <c r="F616" s="853"/>
      <c r="G616" s="853"/>
      <c r="H616" s="853"/>
      <c r="I616" s="853"/>
      <c r="J616" s="853"/>
      <c r="K616" s="853"/>
      <c r="L616" s="853"/>
      <c r="M616" s="853"/>
      <c r="N616" s="853">
        <v>1</v>
      </c>
      <c r="O616" s="853">
        <v>16137.22</v>
      </c>
      <c r="P616" s="838"/>
      <c r="Q616" s="854">
        <v>16137.22</v>
      </c>
    </row>
    <row r="617" spans="1:17" ht="14.45" customHeight="1" x14ac:dyDescent="0.2">
      <c r="A617" s="832" t="s">
        <v>585</v>
      </c>
      <c r="B617" s="833" t="s">
        <v>5798</v>
      </c>
      <c r="C617" s="833" t="s">
        <v>5097</v>
      </c>
      <c r="D617" s="833" t="s">
        <v>5479</v>
      </c>
      <c r="E617" s="833" t="s">
        <v>5480</v>
      </c>
      <c r="F617" s="853">
        <v>7</v>
      </c>
      <c r="G617" s="853">
        <v>11606</v>
      </c>
      <c r="H617" s="853">
        <v>4.4633654837171379</v>
      </c>
      <c r="I617" s="853">
        <v>1658</v>
      </c>
      <c r="J617" s="853">
        <v>2</v>
      </c>
      <c r="K617" s="853">
        <v>2600.2800000000002</v>
      </c>
      <c r="L617" s="853">
        <v>1</v>
      </c>
      <c r="M617" s="853">
        <v>1300.1400000000001</v>
      </c>
      <c r="N617" s="853">
        <v>4</v>
      </c>
      <c r="O617" s="853">
        <v>5200.5600000000004</v>
      </c>
      <c r="P617" s="838">
        <v>2</v>
      </c>
      <c r="Q617" s="854">
        <v>1300.1400000000001</v>
      </c>
    </row>
    <row r="618" spans="1:17" ht="14.45" customHeight="1" x14ac:dyDescent="0.2">
      <c r="A618" s="832" t="s">
        <v>585</v>
      </c>
      <c r="B618" s="833" t="s">
        <v>5798</v>
      </c>
      <c r="C618" s="833" t="s">
        <v>5097</v>
      </c>
      <c r="D618" s="833" t="s">
        <v>5481</v>
      </c>
      <c r="E618" s="833" t="s">
        <v>5482</v>
      </c>
      <c r="F618" s="853"/>
      <c r="G618" s="853"/>
      <c r="H618" s="853"/>
      <c r="I618" s="853"/>
      <c r="J618" s="853">
        <v>2</v>
      </c>
      <c r="K618" s="853">
        <v>16898.939999999999</v>
      </c>
      <c r="L618" s="853">
        <v>1</v>
      </c>
      <c r="M618" s="853">
        <v>8449.4699999999993</v>
      </c>
      <c r="N618" s="853"/>
      <c r="O618" s="853"/>
      <c r="P618" s="838"/>
      <c r="Q618" s="854"/>
    </row>
    <row r="619" spans="1:17" ht="14.45" customHeight="1" x14ac:dyDescent="0.2">
      <c r="A619" s="832" t="s">
        <v>585</v>
      </c>
      <c r="B619" s="833" t="s">
        <v>5798</v>
      </c>
      <c r="C619" s="833" t="s">
        <v>5097</v>
      </c>
      <c r="D619" s="833" t="s">
        <v>5483</v>
      </c>
      <c r="E619" s="833" t="s">
        <v>5473</v>
      </c>
      <c r="F619" s="853">
        <v>1</v>
      </c>
      <c r="G619" s="853">
        <v>8025.6</v>
      </c>
      <c r="H619" s="853"/>
      <c r="I619" s="853">
        <v>8025.6</v>
      </c>
      <c r="J619" s="853"/>
      <c r="K619" s="853"/>
      <c r="L619" s="853"/>
      <c r="M619" s="853"/>
      <c r="N619" s="853"/>
      <c r="O619" s="853"/>
      <c r="P619" s="838"/>
      <c r="Q619" s="854"/>
    </row>
    <row r="620" spans="1:17" ht="14.45" customHeight="1" x14ac:dyDescent="0.2">
      <c r="A620" s="832" t="s">
        <v>585</v>
      </c>
      <c r="B620" s="833" t="s">
        <v>5798</v>
      </c>
      <c r="C620" s="833" t="s">
        <v>5097</v>
      </c>
      <c r="D620" s="833" t="s">
        <v>5484</v>
      </c>
      <c r="E620" s="833" t="s">
        <v>5485</v>
      </c>
      <c r="F620" s="853">
        <v>56</v>
      </c>
      <c r="G620" s="853">
        <v>62853.279999999999</v>
      </c>
      <c r="H620" s="853">
        <v>1.4736842105263157</v>
      </c>
      <c r="I620" s="853">
        <v>1122.3799999999999</v>
      </c>
      <c r="J620" s="853">
        <v>38</v>
      </c>
      <c r="K620" s="853">
        <v>42650.44</v>
      </c>
      <c r="L620" s="853">
        <v>1</v>
      </c>
      <c r="M620" s="853">
        <v>1122.3800000000001</v>
      </c>
      <c r="N620" s="853">
        <v>41</v>
      </c>
      <c r="O620" s="853">
        <v>46017.58</v>
      </c>
      <c r="P620" s="838">
        <v>1.0789473684210527</v>
      </c>
      <c r="Q620" s="854">
        <v>1122.3800000000001</v>
      </c>
    </row>
    <row r="621" spans="1:17" ht="14.45" customHeight="1" x14ac:dyDescent="0.2">
      <c r="A621" s="832" t="s">
        <v>585</v>
      </c>
      <c r="B621" s="833" t="s">
        <v>5798</v>
      </c>
      <c r="C621" s="833" t="s">
        <v>5097</v>
      </c>
      <c r="D621" s="833" t="s">
        <v>5486</v>
      </c>
      <c r="E621" s="833" t="s">
        <v>5487</v>
      </c>
      <c r="F621" s="853">
        <v>28</v>
      </c>
      <c r="G621" s="853">
        <v>50052.800000000003</v>
      </c>
      <c r="H621" s="853">
        <v>0.75416341211753024</v>
      </c>
      <c r="I621" s="853">
        <v>1787.6000000000001</v>
      </c>
      <c r="J621" s="853">
        <v>39</v>
      </c>
      <c r="K621" s="853">
        <v>66368.639999999999</v>
      </c>
      <c r="L621" s="853">
        <v>1</v>
      </c>
      <c r="M621" s="853">
        <v>1701.76</v>
      </c>
      <c r="N621" s="853">
        <v>29</v>
      </c>
      <c r="O621" s="853">
        <v>49216.480000000003</v>
      </c>
      <c r="P621" s="838">
        <v>0.74156228001658619</v>
      </c>
      <c r="Q621" s="854">
        <v>1697.1200000000001</v>
      </c>
    </row>
    <row r="622" spans="1:17" ht="14.45" customHeight="1" x14ac:dyDescent="0.2">
      <c r="A622" s="832" t="s">
        <v>585</v>
      </c>
      <c r="B622" s="833" t="s">
        <v>5798</v>
      </c>
      <c r="C622" s="833" t="s">
        <v>5097</v>
      </c>
      <c r="D622" s="833" t="s">
        <v>5488</v>
      </c>
      <c r="E622" s="833" t="s">
        <v>5489</v>
      </c>
      <c r="F622" s="853">
        <v>3</v>
      </c>
      <c r="G622" s="853">
        <v>192868.8</v>
      </c>
      <c r="H622" s="853">
        <v>1.5</v>
      </c>
      <c r="I622" s="853">
        <v>64289.599999999999</v>
      </c>
      <c r="J622" s="853">
        <v>2</v>
      </c>
      <c r="K622" s="853">
        <v>128579.2</v>
      </c>
      <c r="L622" s="853">
        <v>1</v>
      </c>
      <c r="M622" s="853">
        <v>64289.599999999999</v>
      </c>
      <c r="N622" s="853">
        <v>2</v>
      </c>
      <c r="O622" s="853">
        <v>110901.4</v>
      </c>
      <c r="P622" s="838">
        <v>0.86251431024613623</v>
      </c>
      <c r="Q622" s="854">
        <v>55450.7</v>
      </c>
    </row>
    <row r="623" spans="1:17" ht="14.45" customHeight="1" x14ac:dyDescent="0.2">
      <c r="A623" s="832" t="s">
        <v>585</v>
      </c>
      <c r="B623" s="833" t="s">
        <v>5798</v>
      </c>
      <c r="C623" s="833" t="s">
        <v>5097</v>
      </c>
      <c r="D623" s="833" t="s">
        <v>5490</v>
      </c>
      <c r="E623" s="833" t="s">
        <v>5491</v>
      </c>
      <c r="F623" s="853">
        <v>1</v>
      </c>
      <c r="G623" s="853">
        <v>70587</v>
      </c>
      <c r="H623" s="853"/>
      <c r="I623" s="853">
        <v>70587</v>
      </c>
      <c r="J623" s="853"/>
      <c r="K623" s="853"/>
      <c r="L623" s="853"/>
      <c r="M623" s="853"/>
      <c r="N623" s="853"/>
      <c r="O623" s="853"/>
      <c r="P623" s="838"/>
      <c r="Q623" s="854"/>
    </row>
    <row r="624" spans="1:17" ht="14.45" customHeight="1" x14ac:dyDescent="0.2">
      <c r="A624" s="832" t="s">
        <v>585</v>
      </c>
      <c r="B624" s="833" t="s">
        <v>5798</v>
      </c>
      <c r="C624" s="833" t="s">
        <v>5097</v>
      </c>
      <c r="D624" s="833" t="s">
        <v>5853</v>
      </c>
      <c r="E624" s="833" t="s">
        <v>5854</v>
      </c>
      <c r="F624" s="853"/>
      <c r="G624" s="853"/>
      <c r="H624" s="853"/>
      <c r="I624" s="853"/>
      <c r="J624" s="853"/>
      <c r="K624" s="853"/>
      <c r="L624" s="853"/>
      <c r="M624" s="853"/>
      <c r="N624" s="853">
        <v>2</v>
      </c>
      <c r="O624" s="853">
        <v>224</v>
      </c>
      <c r="P624" s="838"/>
      <c r="Q624" s="854">
        <v>112</v>
      </c>
    </row>
    <row r="625" spans="1:17" ht="14.45" customHeight="1" x14ac:dyDescent="0.2">
      <c r="A625" s="832" t="s">
        <v>585</v>
      </c>
      <c r="B625" s="833" t="s">
        <v>5798</v>
      </c>
      <c r="C625" s="833" t="s">
        <v>5097</v>
      </c>
      <c r="D625" s="833" t="s">
        <v>5494</v>
      </c>
      <c r="E625" s="833" t="s">
        <v>5495</v>
      </c>
      <c r="F625" s="853">
        <v>1</v>
      </c>
      <c r="G625" s="853">
        <v>12270</v>
      </c>
      <c r="H625" s="853">
        <v>0.33333333333333331</v>
      </c>
      <c r="I625" s="853">
        <v>12270</v>
      </c>
      <c r="J625" s="853">
        <v>3</v>
      </c>
      <c r="K625" s="853">
        <v>36810</v>
      </c>
      <c r="L625" s="853">
        <v>1</v>
      </c>
      <c r="M625" s="853">
        <v>12270</v>
      </c>
      <c r="N625" s="853">
        <v>1</v>
      </c>
      <c r="O625" s="853">
        <v>12270</v>
      </c>
      <c r="P625" s="838">
        <v>0.33333333333333331</v>
      </c>
      <c r="Q625" s="854">
        <v>12270</v>
      </c>
    </row>
    <row r="626" spans="1:17" ht="14.45" customHeight="1" x14ac:dyDescent="0.2">
      <c r="A626" s="832" t="s">
        <v>585</v>
      </c>
      <c r="B626" s="833" t="s">
        <v>5798</v>
      </c>
      <c r="C626" s="833" t="s">
        <v>5097</v>
      </c>
      <c r="D626" s="833" t="s">
        <v>5496</v>
      </c>
      <c r="E626" s="833" t="s">
        <v>5497</v>
      </c>
      <c r="F626" s="853"/>
      <c r="G626" s="853"/>
      <c r="H626" s="853"/>
      <c r="I626" s="853"/>
      <c r="J626" s="853">
        <v>2</v>
      </c>
      <c r="K626" s="853">
        <v>115014</v>
      </c>
      <c r="L626" s="853">
        <v>1</v>
      </c>
      <c r="M626" s="853">
        <v>57507</v>
      </c>
      <c r="N626" s="853"/>
      <c r="O626" s="853"/>
      <c r="P626" s="838"/>
      <c r="Q626" s="854"/>
    </row>
    <row r="627" spans="1:17" ht="14.45" customHeight="1" x14ac:dyDescent="0.2">
      <c r="A627" s="832" t="s">
        <v>585</v>
      </c>
      <c r="B627" s="833" t="s">
        <v>5798</v>
      </c>
      <c r="C627" s="833" t="s">
        <v>5097</v>
      </c>
      <c r="D627" s="833" t="s">
        <v>5855</v>
      </c>
      <c r="E627" s="833" t="s">
        <v>5856</v>
      </c>
      <c r="F627" s="853"/>
      <c r="G627" s="853"/>
      <c r="H627" s="853"/>
      <c r="I627" s="853"/>
      <c r="J627" s="853">
        <v>1</v>
      </c>
      <c r="K627" s="853">
        <v>5705.8</v>
      </c>
      <c r="L627" s="853">
        <v>1</v>
      </c>
      <c r="M627" s="853">
        <v>5705.8</v>
      </c>
      <c r="N627" s="853"/>
      <c r="O627" s="853"/>
      <c r="P627" s="838"/>
      <c r="Q627" s="854"/>
    </row>
    <row r="628" spans="1:17" ht="14.45" customHeight="1" x14ac:dyDescent="0.2">
      <c r="A628" s="832" t="s">
        <v>585</v>
      </c>
      <c r="B628" s="833" t="s">
        <v>5798</v>
      </c>
      <c r="C628" s="833" t="s">
        <v>5097</v>
      </c>
      <c r="D628" s="833" t="s">
        <v>5500</v>
      </c>
      <c r="E628" s="833" t="s">
        <v>5501</v>
      </c>
      <c r="F628" s="853">
        <v>7</v>
      </c>
      <c r="G628" s="853">
        <v>95832.52</v>
      </c>
      <c r="H628" s="853">
        <v>1.4</v>
      </c>
      <c r="I628" s="853">
        <v>13690.36</v>
      </c>
      <c r="J628" s="853">
        <v>5</v>
      </c>
      <c r="K628" s="853">
        <v>68451.8</v>
      </c>
      <c r="L628" s="853">
        <v>1</v>
      </c>
      <c r="M628" s="853">
        <v>13690.36</v>
      </c>
      <c r="N628" s="853">
        <v>8</v>
      </c>
      <c r="O628" s="853">
        <v>98071.19</v>
      </c>
      <c r="P628" s="838">
        <v>1.4327043262558472</v>
      </c>
      <c r="Q628" s="854">
        <v>12258.89875</v>
      </c>
    </row>
    <row r="629" spans="1:17" ht="14.45" customHeight="1" x14ac:dyDescent="0.2">
      <c r="A629" s="832" t="s">
        <v>585</v>
      </c>
      <c r="B629" s="833" t="s">
        <v>5798</v>
      </c>
      <c r="C629" s="833" t="s">
        <v>5097</v>
      </c>
      <c r="D629" s="833" t="s">
        <v>5502</v>
      </c>
      <c r="E629" s="833" t="s">
        <v>5495</v>
      </c>
      <c r="F629" s="853">
        <v>3</v>
      </c>
      <c r="G629" s="853">
        <v>56850</v>
      </c>
      <c r="H629" s="853">
        <v>1</v>
      </c>
      <c r="I629" s="853">
        <v>18950</v>
      </c>
      <c r="J629" s="853">
        <v>3</v>
      </c>
      <c r="K629" s="853">
        <v>56850</v>
      </c>
      <c r="L629" s="853">
        <v>1</v>
      </c>
      <c r="M629" s="853">
        <v>18950</v>
      </c>
      <c r="N629" s="853">
        <v>5</v>
      </c>
      <c r="O629" s="853">
        <v>94750</v>
      </c>
      <c r="P629" s="838">
        <v>1.6666666666666667</v>
      </c>
      <c r="Q629" s="854">
        <v>18950</v>
      </c>
    </row>
    <row r="630" spans="1:17" ht="14.45" customHeight="1" x14ac:dyDescent="0.2">
      <c r="A630" s="832" t="s">
        <v>585</v>
      </c>
      <c r="B630" s="833" t="s">
        <v>5798</v>
      </c>
      <c r="C630" s="833" t="s">
        <v>5097</v>
      </c>
      <c r="D630" s="833" t="s">
        <v>5503</v>
      </c>
      <c r="E630" s="833" t="s">
        <v>5504</v>
      </c>
      <c r="F630" s="853">
        <v>1</v>
      </c>
      <c r="G630" s="853">
        <v>2487.27</v>
      </c>
      <c r="H630" s="853">
        <v>1</v>
      </c>
      <c r="I630" s="853">
        <v>2487.27</v>
      </c>
      <c r="J630" s="853">
        <v>1</v>
      </c>
      <c r="K630" s="853">
        <v>2487.27</v>
      </c>
      <c r="L630" s="853">
        <v>1</v>
      </c>
      <c r="M630" s="853">
        <v>2487.27</v>
      </c>
      <c r="N630" s="853"/>
      <c r="O630" s="853"/>
      <c r="P630" s="838"/>
      <c r="Q630" s="854"/>
    </row>
    <row r="631" spans="1:17" ht="14.45" customHeight="1" x14ac:dyDescent="0.2">
      <c r="A631" s="832" t="s">
        <v>585</v>
      </c>
      <c r="B631" s="833" t="s">
        <v>5798</v>
      </c>
      <c r="C631" s="833" t="s">
        <v>5097</v>
      </c>
      <c r="D631" s="833" t="s">
        <v>5505</v>
      </c>
      <c r="E631" s="833" t="s">
        <v>5506</v>
      </c>
      <c r="F631" s="853">
        <v>4</v>
      </c>
      <c r="G631" s="853">
        <v>34734.76</v>
      </c>
      <c r="H631" s="853">
        <v>2</v>
      </c>
      <c r="I631" s="853">
        <v>8683.69</v>
      </c>
      <c r="J631" s="853">
        <v>2</v>
      </c>
      <c r="K631" s="853">
        <v>17367.38</v>
      </c>
      <c r="L631" s="853">
        <v>1</v>
      </c>
      <c r="M631" s="853">
        <v>8683.69</v>
      </c>
      <c r="N631" s="853">
        <v>6</v>
      </c>
      <c r="O631" s="853">
        <v>48714.16</v>
      </c>
      <c r="P631" s="838">
        <v>2.8049227920388682</v>
      </c>
      <c r="Q631" s="854">
        <v>8119.0266666666676</v>
      </c>
    </row>
    <row r="632" spans="1:17" ht="14.45" customHeight="1" x14ac:dyDescent="0.2">
      <c r="A632" s="832" t="s">
        <v>585</v>
      </c>
      <c r="B632" s="833" t="s">
        <v>5798</v>
      </c>
      <c r="C632" s="833" t="s">
        <v>5097</v>
      </c>
      <c r="D632" s="833" t="s">
        <v>5515</v>
      </c>
      <c r="E632" s="833" t="s">
        <v>5516</v>
      </c>
      <c r="F632" s="853">
        <v>6</v>
      </c>
      <c r="G632" s="853">
        <v>42541.68</v>
      </c>
      <c r="H632" s="853">
        <v>1.5</v>
      </c>
      <c r="I632" s="853">
        <v>7090.28</v>
      </c>
      <c r="J632" s="853">
        <v>4</v>
      </c>
      <c r="K632" s="853">
        <v>28361.119999999999</v>
      </c>
      <c r="L632" s="853">
        <v>1</v>
      </c>
      <c r="M632" s="853">
        <v>7090.28</v>
      </c>
      <c r="N632" s="853">
        <v>16</v>
      </c>
      <c r="O632" s="853">
        <v>113444.48</v>
      </c>
      <c r="P632" s="838">
        <v>4</v>
      </c>
      <c r="Q632" s="854">
        <v>7090.28</v>
      </c>
    </row>
    <row r="633" spans="1:17" ht="14.45" customHeight="1" x14ac:dyDescent="0.2">
      <c r="A633" s="832" t="s">
        <v>585</v>
      </c>
      <c r="B633" s="833" t="s">
        <v>5798</v>
      </c>
      <c r="C633" s="833" t="s">
        <v>5097</v>
      </c>
      <c r="D633" s="833" t="s">
        <v>5519</v>
      </c>
      <c r="E633" s="833" t="s">
        <v>5520</v>
      </c>
      <c r="F633" s="853">
        <v>5</v>
      </c>
      <c r="G633" s="853">
        <v>25569.35</v>
      </c>
      <c r="H633" s="853">
        <v>0.7142857142857143</v>
      </c>
      <c r="I633" s="853">
        <v>5113.87</v>
      </c>
      <c r="J633" s="853">
        <v>7</v>
      </c>
      <c r="K633" s="853">
        <v>35797.089999999997</v>
      </c>
      <c r="L633" s="853">
        <v>1</v>
      </c>
      <c r="M633" s="853">
        <v>5113.87</v>
      </c>
      <c r="N633" s="853">
        <v>10</v>
      </c>
      <c r="O633" s="853">
        <v>51138.700000000004</v>
      </c>
      <c r="P633" s="838">
        <v>1.4285714285714288</v>
      </c>
      <c r="Q633" s="854">
        <v>5113.8700000000008</v>
      </c>
    </row>
    <row r="634" spans="1:17" ht="14.45" customHeight="1" x14ac:dyDescent="0.2">
      <c r="A634" s="832" t="s">
        <v>585</v>
      </c>
      <c r="B634" s="833" t="s">
        <v>5798</v>
      </c>
      <c r="C634" s="833" t="s">
        <v>5097</v>
      </c>
      <c r="D634" s="833" t="s">
        <v>5521</v>
      </c>
      <c r="E634" s="833" t="s">
        <v>5522</v>
      </c>
      <c r="F634" s="853">
        <v>1</v>
      </c>
      <c r="G634" s="853">
        <v>44520</v>
      </c>
      <c r="H634" s="853"/>
      <c r="I634" s="853">
        <v>44520</v>
      </c>
      <c r="J634" s="853"/>
      <c r="K634" s="853"/>
      <c r="L634" s="853"/>
      <c r="M634" s="853"/>
      <c r="N634" s="853">
        <v>1</v>
      </c>
      <c r="O634" s="853">
        <v>44520</v>
      </c>
      <c r="P634" s="838"/>
      <c r="Q634" s="854">
        <v>44520</v>
      </c>
    </row>
    <row r="635" spans="1:17" ht="14.45" customHeight="1" x14ac:dyDescent="0.2">
      <c r="A635" s="832" t="s">
        <v>585</v>
      </c>
      <c r="B635" s="833" t="s">
        <v>5798</v>
      </c>
      <c r="C635" s="833" t="s">
        <v>5097</v>
      </c>
      <c r="D635" s="833" t="s">
        <v>5531</v>
      </c>
      <c r="E635" s="833" t="s">
        <v>5532</v>
      </c>
      <c r="F635" s="853">
        <v>22</v>
      </c>
      <c r="G635" s="853">
        <v>582868</v>
      </c>
      <c r="H635" s="853">
        <v>0.78101910834853283</v>
      </c>
      <c r="I635" s="853">
        <v>26494</v>
      </c>
      <c r="J635" s="853">
        <v>32</v>
      </c>
      <c r="K635" s="853">
        <v>746291.60000000009</v>
      </c>
      <c r="L635" s="853">
        <v>1</v>
      </c>
      <c r="M635" s="853">
        <v>23321.612500000003</v>
      </c>
      <c r="N635" s="853">
        <v>48</v>
      </c>
      <c r="O635" s="853">
        <v>855276.8</v>
      </c>
      <c r="P635" s="838">
        <v>1.146035678279107</v>
      </c>
      <c r="Q635" s="854">
        <v>17818.266666666666</v>
      </c>
    </row>
    <row r="636" spans="1:17" ht="14.45" customHeight="1" x14ac:dyDescent="0.2">
      <c r="A636" s="832" t="s">
        <v>585</v>
      </c>
      <c r="B636" s="833" t="s">
        <v>5798</v>
      </c>
      <c r="C636" s="833" t="s">
        <v>5097</v>
      </c>
      <c r="D636" s="833" t="s">
        <v>5546</v>
      </c>
      <c r="E636" s="833" t="s">
        <v>5547</v>
      </c>
      <c r="F636" s="853">
        <v>1</v>
      </c>
      <c r="G636" s="853">
        <v>306.87</v>
      </c>
      <c r="H636" s="853">
        <v>1</v>
      </c>
      <c r="I636" s="853">
        <v>306.87</v>
      </c>
      <c r="J636" s="853">
        <v>1</v>
      </c>
      <c r="K636" s="853">
        <v>306.87</v>
      </c>
      <c r="L636" s="853">
        <v>1</v>
      </c>
      <c r="M636" s="853">
        <v>306.87</v>
      </c>
      <c r="N636" s="853"/>
      <c r="O636" s="853"/>
      <c r="P636" s="838"/>
      <c r="Q636" s="854"/>
    </row>
    <row r="637" spans="1:17" ht="14.45" customHeight="1" x14ac:dyDescent="0.2">
      <c r="A637" s="832" t="s">
        <v>585</v>
      </c>
      <c r="B637" s="833" t="s">
        <v>5798</v>
      </c>
      <c r="C637" s="833" t="s">
        <v>5097</v>
      </c>
      <c r="D637" s="833" t="s">
        <v>5857</v>
      </c>
      <c r="E637" s="833" t="s">
        <v>5858</v>
      </c>
      <c r="F637" s="853"/>
      <c r="G637" s="853"/>
      <c r="H637" s="853"/>
      <c r="I637" s="853"/>
      <c r="J637" s="853">
        <v>1</v>
      </c>
      <c r="K637" s="853">
        <v>5880</v>
      </c>
      <c r="L637" s="853">
        <v>1</v>
      </c>
      <c r="M637" s="853">
        <v>5880</v>
      </c>
      <c r="N637" s="853">
        <v>6</v>
      </c>
      <c r="O637" s="853">
        <v>35280</v>
      </c>
      <c r="P637" s="838">
        <v>6</v>
      </c>
      <c r="Q637" s="854">
        <v>5880</v>
      </c>
    </row>
    <row r="638" spans="1:17" ht="14.45" customHeight="1" x14ac:dyDescent="0.2">
      <c r="A638" s="832" t="s">
        <v>585</v>
      </c>
      <c r="B638" s="833" t="s">
        <v>5798</v>
      </c>
      <c r="C638" s="833" t="s">
        <v>5097</v>
      </c>
      <c r="D638" s="833" t="s">
        <v>5859</v>
      </c>
      <c r="E638" s="833" t="s">
        <v>5860</v>
      </c>
      <c r="F638" s="853"/>
      <c r="G638" s="853"/>
      <c r="H638" s="853"/>
      <c r="I638" s="853"/>
      <c r="J638" s="853"/>
      <c r="K638" s="853"/>
      <c r="L638" s="853"/>
      <c r="M638" s="853"/>
      <c r="N638" s="853">
        <v>1</v>
      </c>
      <c r="O638" s="853">
        <v>293127.45</v>
      </c>
      <c r="P638" s="838"/>
      <c r="Q638" s="854">
        <v>293127.45</v>
      </c>
    </row>
    <row r="639" spans="1:17" ht="14.45" customHeight="1" x14ac:dyDescent="0.2">
      <c r="A639" s="832" t="s">
        <v>585</v>
      </c>
      <c r="B639" s="833" t="s">
        <v>5798</v>
      </c>
      <c r="C639" s="833" t="s">
        <v>5097</v>
      </c>
      <c r="D639" s="833" t="s">
        <v>5548</v>
      </c>
      <c r="E639" s="833" t="s">
        <v>5549</v>
      </c>
      <c r="F639" s="853"/>
      <c r="G639" s="853"/>
      <c r="H639" s="853"/>
      <c r="I639" s="853"/>
      <c r="J639" s="853"/>
      <c r="K639" s="853"/>
      <c r="L639" s="853"/>
      <c r="M639" s="853"/>
      <c r="N639" s="853">
        <v>1</v>
      </c>
      <c r="O639" s="853">
        <v>4450.7700000000004</v>
      </c>
      <c r="P639" s="838"/>
      <c r="Q639" s="854">
        <v>4450.7700000000004</v>
      </c>
    </row>
    <row r="640" spans="1:17" ht="14.45" customHeight="1" x14ac:dyDescent="0.2">
      <c r="A640" s="832" t="s">
        <v>585</v>
      </c>
      <c r="B640" s="833" t="s">
        <v>5798</v>
      </c>
      <c r="C640" s="833" t="s">
        <v>5097</v>
      </c>
      <c r="D640" s="833" t="s">
        <v>5861</v>
      </c>
      <c r="E640" s="833" t="s">
        <v>5862</v>
      </c>
      <c r="F640" s="853">
        <v>1</v>
      </c>
      <c r="G640" s="853">
        <v>270000</v>
      </c>
      <c r="H640" s="853"/>
      <c r="I640" s="853">
        <v>270000</v>
      </c>
      <c r="J640" s="853"/>
      <c r="K640" s="853"/>
      <c r="L640" s="853"/>
      <c r="M640" s="853"/>
      <c r="N640" s="853"/>
      <c r="O640" s="853"/>
      <c r="P640" s="838"/>
      <c r="Q640" s="854"/>
    </row>
    <row r="641" spans="1:17" ht="14.45" customHeight="1" x14ac:dyDescent="0.2">
      <c r="A641" s="832" t="s">
        <v>585</v>
      </c>
      <c r="B641" s="833" t="s">
        <v>5798</v>
      </c>
      <c r="C641" s="833" t="s">
        <v>5097</v>
      </c>
      <c r="D641" s="833" t="s">
        <v>5863</v>
      </c>
      <c r="E641" s="833" t="s">
        <v>5381</v>
      </c>
      <c r="F641" s="853">
        <v>1</v>
      </c>
      <c r="G641" s="853">
        <v>12900</v>
      </c>
      <c r="H641" s="853"/>
      <c r="I641" s="853">
        <v>12900</v>
      </c>
      <c r="J641" s="853"/>
      <c r="K641" s="853"/>
      <c r="L641" s="853"/>
      <c r="M641" s="853"/>
      <c r="N641" s="853"/>
      <c r="O641" s="853"/>
      <c r="P641" s="838"/>
      <c r="Q641" s="854"/>
    </row>
    <row r="642" spans="1:17" ht="14.45" customHeight="1" x14ac:dyDescent="0.2">
      <c r="A642" s="832" t="s">
        <v>585</v>
      </c>
      <c r="B642" s="833" t="s">
        <v>5798</v>
      </c>
      <c r="C642" s="833" t="s">
        <v>5097</v>
      </c>
      <c r="D642" s="833" t="s">
        <v>5864</v>
      </c>
      <c r="E642" s="833" t="s">
        <v>5865</v>
      </c>
      <c r="F642" s="853">
        <v>1</v>
      </c>
      <c r="G642" s="853">
        <v>2860.36</v>
      </c>
      <c r="H642" s="853"/>
      <c r="I642" s="853">
        <v>2860.36</v>
      </c>
      <c r="J642" s="853"/>
      <c r="K642" s="853"/>
      <c r="L642" s="853"/>
      <c r="M642" s="853"/>
      <c r="N642" s="853"/>
      <c r="O642" s="853"/>
      <c r="P642" s="838"/>
      <c r="Q642" s="854"/>
    </row>
    <row r="643" spans="1:17" ht="14.45" customHeight="1" x14ac:dyDescent="0.2">
      <c r="A643" s="832" t="s">
        <v>585</v>
      </c>
      <c r="B643" s="833" t="s">
        <v>5798</v>
      </c>
      <c r="C643" s="833" t="s">
        <v>5097</v>
      </c>
      <c r="D643" s="833" t="s">
        <v>5866</v>
      </c>
      <c r="E643" s="833" t="s">
        <v>5867</v>
      </c>
      <c r="F643" s="853"/>
      <c r="G643" s="853"/>
      <c r="H643" s="853"/>
      <c r="I643" s="853"/>
      <c r="J643" s="853">
        <v>14</v>
      </c>
      <c r="K643" s="853">
        <v>14532</v>
      </c>
      <c r="L643" s="853">
        <v>1</v>
      </c>
      <c r="M643" s="853">
        <v>1038</v>
      </c>
      <c r="N643" s="853"/>
      <c r="O643" s="853"/>
      <c r="P643" s="838"/>
      <c r="Q643" s="854"/>
    </row>
    <row r="644" spans="1:17" ht="14.45" customHeight="1" x14ac:dyDescent="0.2">
      <c r="A644" s="832" t="s">
        <v>585</v>
      </c>
      <c r="B644" s="833" t="s">
        <v>5798</v>
      </c>
      <c r="C644" s="833" t="s">
        <v>5097</v>
      </c>
      <c r="D644" s="833" t="s">
        <v>5868</v>
      </c>
      <c r="E644" s="833" t="s">
        <v>5869</v>
      </c>
      <c r="F644" s="853">
        <v>1</v>
      </c>
      <c r="G644" s="853">
        <v>829.09</v>
      </c>
      <c r="H644" s="853"/>
      <c r="I644" s="853">
        <v>829.09</v>
      </c>
      <c r="J644" s="853"/>
      <c r="K644" s="853"/>
      <c r="L644" s="853"/>
      <c r="M644" s="853"/>
      <c r="N644" s="853"/>
      <c r="O644" s="853"/>
      <c r="P644" s="838"/>
      <c r="Q644" s="854"/>
    </row>
    <row r="645" spans="1:17" ht="14.45" customHeight="1" x14ac:dyDescent="0.2">
      <c r="A645" s="832" t="s">
        <v>585</v>
      </c>
      <c r="B645" s="833" t="s">
        <v>5798</v>
      </c>
      <c r="C645" s="833" t="s">
        <v>5050</v>
      </c>
      <c r="D645" s="833" t="s">
        <v>5870</v>
      </c>
      <c r="E645" s="833" t="s">
        <v>5871</v>
      </c>
      <c r="F645" s="853">
        <v>740</v>
      </c>
      <c r="G645" s="853">
        <v>23654840</v>
      </c>
      <c r="H645" s="853">
        <v>0.91811414392059554</v>
      </c>
      <c r="I645" s="853">
        <v>31966</v>
      </c>
      <c r="J645" s="853">
        <v>806</v>
      </c>
      <c r="K645" s="853">
        <v>25764596</v>
      </c>
      <c r="L645" s="853">
        <v>1</v>
      </c>
      <c r="M645" s="853">
        <v>31966</v>
      </c>
      <c r="N645" s="853">
        <v>893</v>
      </c>
      <c r="O645" s="853">
        <v>28548646</v>
      </c>
      <c r="P645" s="838">
        <v>1.1080571960064889</v>
      </c>
      <c r="Q645" s="854">
        <v>31969.36842105263</v>
      </c>
    </row>
    <row r="646" spans="1:17" ht="14.45" customHeight="1" x14ac:dyDescent="0.2">
      <c r="A646" s="832" t="s">
        <v>585</v>
      </c>
      <c r="B646" s="833" t="s">
        <v>5798</v>
      </c>
      <c r="C646" s="833" t="s">
        <v>5050</v>
      </c>
      <c r="D646" s="833" t="s">
        <v>5872</v>
      </c>
      <c r="E646" s="833" t="s">
        <v>5873</v>
      </c>
      <c r="F646" s="853">
        <v>13</v>
      </c>
      <c r="G646" s="853">
        <v>154661</v>
      </c>
      <c r="H646" s="853">
        <v>1</v>
      </c>
      <c r="I646" s="853">
        <v>11897</v>
      </c>
      <c r="J646" s="853">
        <v>13</v>
      </c>
      <c r="K646" s="853">
        <v>154661</v>
      </c>
      <c r="L646" s="853">
        <v>1</v>
      </c>
      <c r="M646" s="853">
        <v>11897</v>
      </c>
      <c r="N646" s="853">
        <v>11</v>
      </c>
      <c r="O646" s="853">
        <v>130907</v>
      </c>
      <c r="P646" s="838">
        <v>0.84641247631917549</v>
      </c>
      <c r="Q646" s="854">
        <v>11900.636363636364</v>
      </c>
    </row>
    <row r="647" spans="1:17" ht="14.45" customHeight="1" x14ac:dyDescent="0.2">
      <c r="A647" s="832" t="s">
        <v>585</v>
      </c>
      <c r="B647" s="833" t="s">
        <v>5798</v>
      </c>
      <c r="C647" s="833" t="s">
        <v>5050</v>
      </c>
      <c r="D647" s="833" t="s">
        <v>5874</v>
      </c>
      <c r="E647" s="833" t="s">
        <v>5875</v>
      </c>
      <c r="F647" s="853"/>
      <c r="G647" s="853"/>
      <c r="H647" s="853"/>
      <c r="I647" s="853"/>
      <c r="J647" s="853">
        <v>1</v>
      </c>
      <c r="K647" s="853">
        <v>3640</v>
      </c>
      <c r="L647" s="853">
        <v>1</v>
      </c>
      <c r="M647" s="853">
        <v>3640</v>
      </c>
      <c r="N647" s="853"/>
      <c r="O647" s="853"/>
      <c r="P647" s="838"/>
      <c r="Q647" s="854"/>
    </row>
    <row r="648" spans="1:17" ht="14.45" customHeight="1" x14ac:dyDescent="0.2">
      <c r="A648" s="832" t="s">
        <v>585</v>
      </c>
      <c r="B648" s="833" t="s">
        <v>5798</v>
      </c>
      <c r="C648" s="833" t="s">
        <v>5050</v>
      </c>
      <c r="D648" s="833" t="s">
        <v>5563</v>
      </c>
      <c r="E648" s="833" t="s">
        <v>5564</v>
      </c>
      <c r="F648" s="853"/>
      <c r="G648" s="853"/>
      <c r="H648" s="853"/>
      <c r="I648" s="853"/>
      <c r="J648" s="853"/>
      <c r="K648" s="853"/>
      <c r="L648" s="853"/>
      <c r="M648" s="853"/>
      <c r="N648" s="853">
        <v>3</v>
      </c>
      <c r="O648" s="853">
        <v>2531</v>
      </c>
      <c r="P648" s="838"/>
      <c r="Q648" s="854">
        <v>843.66666666666663</v>
      </c>
    </row>
    <row r="649" spans="1:17" ht="14.45" customHeight="1" x14ac:dyDescent="0.2">
      <c r="A649" s="832" t="s">
        <v>585</v>
      </c>
      <c r="B649" s="833" t="s">
        <v>5798</v>
      </c>
      <c r="C649" s="833" t="s">
        <v>5050</v>
      </c>
      <c r="D649" s="833" t="s">
        <v>5876</v>
      </c>
      <c r="E649" s="833" t="s">
        <v>5877</v>
      </c>
      <c r="F649" s="853">
        <v>17</v>
      </c>
      <c r="G649" s="853">
        <v>158440</v>
      </c>
      <c r="H649" s="853">
        <v>0.32692307692307693</v>
      </c>
      <c r="I649" s="853">
        <v>9320</v>
      </c>
      <c r="J649" s="853">
        <v>52</v>
      </c>
      <c r="K649" s="853">
        <v>484640</v>
      </c>
      <c r="L649" s="853">
        <v>1</v>
      </c>
      <c r="M649" s="853">
        <v>9320</v>
      </c>
      <c r="N649" s="853">
        <v>90</v>
      </c>
      <c r="O649" s="853">
        <v>838800</v>
      </c>
      <c r="P649" s="838">
        <v>1.7307692307692308</v>
      </c>
      <c r="Q649" s="854">
        <v>9320</v>
      </c>
    </row>
    <row r="650" spans="1:17" ht="14.45" customHeight="1" x14ac:dyDescent="0.2">
      <c r="A650" s="832" t="s">
        <v>585</v>
      </c>
      <c r="B650" s="833" t="s">
        <v>5798</v>
      </c>
      <c r="C650" s="833" t="s">
        <v>5050</v>
      </c>
      <c r="D650" s="833" t="s">
        <v>5567</v>
      </c>
      <c r="E650" s="833" t="s">
        <v>5568</v>
      </c>
      <c r="F650" s="853">
        <v>0</v>
      </c>
      <c r="G650" s="853">
        <v>0</v>
      </c>
      <c r="H650" s="853"/>
      <c r="I650" s="853"/>
      <c r="J650" s="853">
        <v>0</v>
      </c>
      <c r="K650" s="853">
        <v>0</v>
      </c>
      <c r="L650" s="853"/>
      <c r="M650" s="853"/>
      <c r="N650" s="853">
        <v>0</v>
      </c>
      <c r="O650" s="853">
        <v>0</v>
      </c>
      <c r="P650" s="838"/>
      <c r="Q650" s="854"/>
    </row>
    <row r="651" spans="1:17" ht="14.45" customHeight="1" x14ac:dyDescent="0.2">
      <c r="A651" s="832" t="s">
        <v>585</v>
      </c>
      <c r="B651" s="833" t="s">
        <v>5798</v>
      </c>
      <c r="C651" s="833" t="s">
        <v>5050</v>
      </c>
      <c r="D651" s="833" t="s">
        <v>5569</v>
      </c>
      <c r="E651" s="833" t="s">
        <v>5570</v>
      </c>
      <c r="F651" s="853">
        <v>1003</v>
      </c>
      <c r="G651" s="853">
        <v>0</v>
      </c>
      <c r="H651" s="853"/>
      <c r="I651" s="853">
        <v>0</v>
      </c>
      <c r="J651" s="853">
        <v>1083</v>
      </c>
      <c r="K651" s="853">
        <v>0</v>
      </c>
      <c r="L651" s="853"/>
      <c r="M651" s="853">
        <v>0</v>
      </c>
      <c r="N651" s="853">
        <v>859</v>
      </c>
      <c r="O651" s="853">
        <v>0</v>
      </c>
      <c r="P651" s="838"/>
      <c r="Q651" s="854">
        <v>0</v>
      </c>
    </row>
    <row r="652" spans="1:17" ht="14.45" customHeight="1" x14ac:dyDescent="0.2">
      <c r="A652" s="832" t="s">
        <v>585</v>
      </c>
      <c r="B652" s="833" t="s">
        <v>5798</v>
      </c>
      <c r="C652" s="833" t="s">
        <v>5050</v>
      </c>
      <c r="D652" s="833" t="s">
        <v>5878</v>
      </c>
      <c r="E652" s="833" t="s">
        <v>5879</v>
      </c>
      <c r="F652" s="853">
        <v>3</v>
      </c>
      <c r="G652" s="853">
        <v>0</v>
      </c>
      <c r="H652" s="853"/>
      <c r="I652" s="853">
        <v>0</v>
      </c>
      <c r="J652" s="853">
        <v>5</v>
      </c>
      <c r="K652" s="853">
        <v>0</v>
      </c>
      <c r="L652" s="853"/>
      <c r="M652" s="853">
        <v>0</v>
      </c>
      <c r="N652" s="853">
        <v>7</v>
      </c>
      <c r="O652" s="853">
        <v>0</v>
      </c>
      <c r="P652" s="838"/>
      <c r="Q652" s="854">
        <v>0</v>
      </c>
    </row>
    <row r="653" spans="1:17" ht="14.45" customHeight="1" x14ac:dyDescent="0.2">
      <c r="A653" s="832" t="s">
        <v>585</v>
      </c>
      <c r="B653" s="833" t="s">
        <v>5798</v>
      </c>
      <c r="C653" s="833" t="s">
        <v>5050</v>
      </c>
      <c r="D653" s="833" t="s">
        <v>5571</v>
      </c>
      <c r="E653" s="833" t="s">
        <v>5572</v>
      </c>
      <c r="F653" s="853"/>
      <c r="G653" s="853"/>
      <c r="H653" s="853"/>
      <c r="I653" s="853"/>
      <c r="J653" s="853">
        <v>1</v>
      </c>
      <c r="K653" s="853">
        <v>0</v>
      </c>
      <c r="L653" s="853"/>
      <c r="M653" s="853">
        <v>0</v>
      </c>
      <c r="N653" s="853">
        <v>1</v>
      </c>
      <c r="O653" s="853">
        <v>0</v>
      </c>
      <c r="P653" s="838"/>
      <c r="Q653" s="854">
        <v>0</v>
      </c>
    </row>
    <row r="654" spans="1:17" ht="14.45" customHeight="1" x14ac:dyDescent="0.2">
      <c r="A654" s="832" t="s">
        <v>585</v>
      </c>
      <c r="B654" s="833" t="s">
        <v>5798</v>
      </c>
      <c r="C654" s="833" t="s">
        <v>5050</v>
      </c>
      <c r="D654" s="833" t="s">
        <v>5880</v>
      </c>
      <c r="E654" s="833" t="s">
        <v>5879</v>
      </c>
      <c r="F654" s="853"/>
      <c r="G654" s="853"/>
      <c r="H654" s="853"/>
      <c r="I654" s="853"/>
      <c r="J654" s="853">
        <v>1</v>
      </c>
      <c r="K654" s="853">
        <v>0</v>
      </c>
      <c r="L654" s="853"/>
      <c r="M654" s="853">
        <v>0</v>
      </c>
      <c r="N654" s="853"/>
      <c r="O654" s="853"/>
      <c r="P654" s="838"/>
      <c r="Q654" s="854"/>
    </row>
    <row r="655" spans="1:17" ht="14.45" customHeight="1" x14ac:dyDescent="0.2">
      <c r="A655" s="832" t="s">
        <v>585</v>
      </c>
      <c r="B655" s="833" t="s">
        <v>5798</v>
      </c>
      <c r="C655" s="833" t="s">
        <v>5050</v>
      </c>
      <c r="D655" s="833" t="s">
        <v>5881</v>
      </c>
      <c r="E655" s="833" t="s">
        <v>5879</v>
      </c>
      <c r="F655" s="853">
        <v>6</v>
      </c>
      <c r="G655" s="853">
        <v>0</v>
      </c>
      <c r="H655" s="853"/>
      <c r="I655" s="853">
        <v>0</v>
      </c>
      <c r="J655" s="853">
        <v>8</v>
      </c>
      <c r="K655" s="853">
        <v>0</v>
      </c>
      <c r="L655" s="853"/>
      <c r="M655" s="853">
        <v>0</v>
      </c>
      <c r="N655" s="853">
        <v>8</v>
      </c>
      <c r="O655" s="853">
        <v>0</v>
      </c>
      <c r="P655" s="838"/>
      <c r="Q655" s="854">
        <v>0</v>
      </c>
    </row>
    <row r="656" spans="1:17" ht="14.45" customHeight="1" x14ac:dyDescent="0.2">
      <c r="A656" s="832" t="s">
        <v>585</v>
      </c>
      <c r="B656" s="833" t="s">
        <v>5798</v>
      </c>
      <c r="C656" s="833" t="s">
        <v>5050</v>
      </c>
      <c r="D656" s="833" t="s">
        <v>5882</v>
      </c>
      <c r="E656" s="833" t="s">
        <v>5883</v>
      </c>
      <c r="F656" s="853"/>
      <c r="G656" s="853"/>
      <c r="H656" s="853"/>
      <c r="I656" s="853"/>
      <c r="J656" s="853"/>
      <c r="K656" s="853"/>
      <c r="L656" s="853"/>
      <c r="M656" s="853"/>
      <c r="N656" s="853">
        <v>1</v>
      </c>
      <c r="O656" s="853">
        <v>5484</v>
      </c>
      <c r="P656" s="838"/>
      <c r="Q656" s="854">
        <v>5484</v>
      </c>
    </row>
    <row r="657" spans="1:17" ht="14.45" customHeight="1" x14ac:dyDescent="0.2">
      <c r="A657" s="832" t="s">
        <v>585</v>
      </c>
      <c r="B657" s="833" t="s">
        <v>5798</v>
      </c>
      <c r="C657" s="833" t="s">
        <v>5050</v>
      </c>
      <c r="D657" s="833" t="s">
        <v>5641</v>
      </c>
      <c r="E657" s="833" t="s">
        <v>5642</v>
      </c>
      <c r="F657" s="853"/>
      <c r="G657" s="853"/>
      <c r="H657" s="853"/>
      <c r="I657" s="853"/>
      <c r="J657" s="853">
        <v>1</v>
      </c>
      <c r="K657" s="853">
        <v>0</v>
      </c>
      <c r="L657" s="853"/>
      <c r="M657" s="853">
        <v>0</v>
      </c>
      <c r="N657" s="853"/>
      <c r="O657" s="853"/>
      <c r="P657" s="838"/>
      <c r="Q657" s="854"/>
    </row>
    <row r="658" spans="1:17" ht="14.45" customHeight="1" x14ac:dyDescent="0.2">
      <c r="A658" s="832" t="s">
        <v>585</v>
      </c>
      <c r="B658" s="833" t="s">
        <v>5798</v>
      </c>
      <c r="C658" s="833" t="s">
        <v>5050</v>
      </c>
      <c r="D658" s="833" t="s">
        <v>5884</v>
      </c>
      <c r="E658" s="833" t="s">
        <v>5885</v>
      </c>
      <c r="F658" s="853">
        <v>124</v>
      </c>
      <c r="G658" s="853">
        <v>2971784</v>
      </c>
      <c r="H658" s="853">
        <v>1.3626373626373627</v>
      </c>
      <c r="I658" s="853">
        <v>23966</v>
      </c>
      <c r="J658" s="853">
        <v>91</v>
      </c>
      <c r="K658" s="853">
        <v>2180906</v>
      </c>
      <c r="L658" s="853">
        <v>1</v>
      </c>
      <c r="M658" s="853">
        <v>23966</v>
      </c>
      <c r="N658" s="853">
        <v>61</v>
      </c>
      <c r="O658" s="853">
        <v>1462166</v>
      </c>
      <c r="P658" s="838">
        <v>0.67043971633807231</v>
      </c>
      <c r="Q658" s="854">
        <v>23969.934426229509</v>
      </c>
    </row>
    <row r="659" spans="1:17" ht="14.45" customHeight="1" x14ac:dyDescent="0.2">
      <c r="A659" s="832" t="s">
        <v>585</v>
      </c>
      <c r="B659" s="833" t="s">
        <v>5798</v>
      </c>
      <c r="C659" s="833" t="s">
        <v>5050</v>
      </c>
      <c r="D659" s="833" t="s">
        <v>5886</v>
      </c>
      <c r="E659" s="833" t="s">
        <v>5887</v>
      </c>
      <c r="F659" s="853">
        <v>1</v>
      </c>
      <c r="G659" s="853">
        <v>6676</v>
      </c>
      <c r="H659" s="853">
        <v>0.5</v>
      </c>
      <c r="I659" s="853">
        <v>6676</v>
      </c>
      <c r="J659" s="853">
        <v>2</v>
      </c>
      <c r="K659" s="853">
        <v>13352</v>
      </c>
      <c r="L659" s="853">
        <v>1</v>
      </c>
      <c r="M659" s="853">
        <v>6676</v>
      </c>
      <c r="N659" s="853">
        <v>5</v>
      </c>
      <c r="O659" s="853">
        <v>33404</v>
      </c>
      <c r="P659" s="838">
        <v>2.5017974835230676</v>
      </c>
      <c r="Q659" s="854">
        <v>6680.8</v>
      </c>
    </row>
    <row r="660" spans="1:17" ht="14.45" customHeight="1" x14ac:dyDescent="0.2">
      <c r="A660" s="832" t="s">
        <v>585</v>
      </c>
      <c r="B660" s="833" t="s">
        <v>5798</v>
      </c>
      <c r="C660" s="833" t="s">
        <v>5050</v>
      </c>
      <c r="D660" s="833" t="s">
        <v>5888</v>
      </c>
      <c r="E660" s="833" t="s">
        <v>5879</v>
      </c>
      <c r="F660" s="853">
        <v>7</v>
      </c>
      <c r="G660" s="853">
        <v>0</v>
      </c>
      <c r="H660" s="853"/>
      <c r="I660" s="853">
        <v>0</v>
      </c>
      <c r="J660" s="853">
        <v>4</v>
      </c>
      <c r="K660" s="853">
        <v>0</v>
      </c>
      <c r="L660" s="853"/>
      <c r="M660" s="853">
        <v>0</v>
      </c>
      <c r="N660" s="853">
        <v>8</v>
      </c>
      <c r="O660" s="853">
        <v>0</v>
      </c>
      <c r="P660" s="838"/>
      <c r="Q660" s="854">
        <v>0</v>
      </c>
    </row>
    <row r="661" spans="1:17" ht="14.45" customHeight="1" x14ac:dyDescent="0.2">
      <c r="A661" s="832" t="s">
        <v>585</v>
      </c>
      <c r="B661" s="833" t="s">
        <v>5798</v>
      </c>
      <c r="C661" s="833" t="s">
        <v>5050</v>
      </c>
      <c r="D661" s="833" t="s">
        <v>5258</v>
      </c>
      <c r="E661" s="833" t="s">
        <v>5259</v>
      </c>
      <c r="F661" s="853"/>
      <c r="G661" s="853"/>
      <c r="H661" s="853"/>
      <c r="I661" s="853"/>
      <c r="J661" s="853">
        <v>1</v>
      </c>
      <c r="K661" s="853">
        <v>866</v>
      </c>
      <c r="L661" s="853">
        <v>1</v>
      </c>
      <c r="M661" s="853">
        <v>866</v>
      </c>
      <c r="N661" s="853"/>
      <c r="O661" s="853"/>
      <c r="P661" s="838"/>
      <c r="Q661" s="854"/>
    </row>
    <row r="662" spans="1:17" ht="14.45" customHeight="1" x14ac:dyDescent="0.2">
      <c r="A662" s="832" t="s">
        <v>585</v>
      </c>
      <c r="B662" s="833" t="s">
        <v>5798</v>
      </c>
      <c r="C662" s="833" t="s">
        <v>5050</v>
      </c>
      <c r="D662" s="833" t="s">
        <v>5889</v>
      </c>
      <c r="E662" s="833" t="s">
        <v>5890</v>
      </c>
      <c r="F662" s="853">
        <v>384</v>
      </c>
      <c r="G662" s="853">
        <v>10738944</v>
      </c>
      <c r="H662" s="853">
        <v>1.0696378830083566</v>
      </c>
      <c r="I662" s="853">
        <v>27966</v>
      </c>
      <c r="J662" s="853">
        <v>359</v>
      </c>
      <c r="K662" s="853">
        <v>10039794</v>
      </c>
      <c r="L662" s="853">
        <v>1</v>
      </c>
      <c r="M662" s="853">
        <v>27966</v>
      </c>
      <c r="N662" s="853">
        <v>275</v>
      </c>
      <c r="O662" s="853">
        <v>7691850</v>
      </c>
      <c r="P662" s="838">
        <v>0.76613623745666493</v>
      </c>
      <c r="Q662" s="854">
        <v>27970.363636363636</v>
      </c>
    </row>
    <row r="663" spans="1:17" ht="14.45" customHeight="1" x14ac:dyDescent="0.2">
      <c r="A663" s="832" t="s">
        <v>585</v>
      </c>
      <c r="B663" s="833" t="s">
        <v>5798</v>
      </c>
      <c r="C663" s="833" t="s">
        <v>5050</v>
      </c>
      <c r="D663" s="833" t="s">
        <v>5119</v>
      </c>
      <c r="E663" s="833" t="s">
        <v>5120</v>
      </c>
      <c r="F663" s="853">
        <v>57</v>
      </c>
      <c r="G663" s="853">
        <v>21260</v>
      </c>
      <c r="H663" s="853">
        <v>0.93196563212344385</v>
      </c>
      <c r="I663" s="853">
        <v>372.98245614035091</v>
      </c>
      <c r="J663" s="853">
        <v>61</v>
      </c>
      <c r="K663" s="853">
        <v>22812</v>
      </c>
      <c r="L663" s="853">
        <v>1</v>
      </c>
      <c r="M663" s="853">
        <v>373.96721311475409</v>
      </c>
      <c r="N663" s="853">
        <v>70</v>
      </c>
      <c r="O663" s="853">
        <v>26318</v>
      </c>
      <c r="P663" s="838">
        <v>1.1536910398036122</v>
      </c>
      <c r="Q663" s="854">
        <v>375.97142857142859</v>
      </c>
    </row>
    <row r="664" spans="1:17" ht="14.45" customHeight="1" x14ac:dyDescent="0.2">
      <c r="A664" s="832" t="s">
        <v>585</v>
      </c>
      <c r="B664" s="833" t="s">
        <v>5798</v>
      </c>
      <c r="C664" s="833" t="s">
        <v>5050</v>
      </c>
      <c r="D664" s="833" t="s">
        <v>5891</v>
      </c>
      <c r="E664" s="833" t="s">
        <v>5892</v>
      </c>
      <c r="F664" s="853"/>
      <c r="G664" s="853"/>
      <c r="H664" s="853"/>
      <c r="I664" s="853"/>
      <c r="J664" s="853">
        <v>1</v>
      </c>
      <c r="K664" s="853">
        <v>0</v>
      </c>
      <c r="L664" s="853"/>
      <c r="M664" s="853">
        <v>0</v>
      </c>
      <c r="N664" s="853"/>
      <c r="O664" s="853"/>
      <c r="P664" s="838"/>
      <c r="Q664" s="854"/>
    </row>
    <row r="665" spans="1:17" ht="14.45" customHeight="1" x14ac:dyDescent="0.2">
      <c r="A665" s="832" t="s">
        <v>585</v>
      </c>
      <c r="B665" s="833" t="s">
        <v>5798</v>
      </c>
      <c r="C665" s="833" t="s">
        <v>5050</v>
      </c>
      <c r="D665" s="833" t="s">
        <v>5121</v>
      </c>
      <c r="E665" s="833" t="s">
        <v>5122</v>
      </c>
      <c r="F665" s="853">
        <v>19</v>
      </c>
      <c r="G665" s="853">
        <v>4769</v>
      </c>
      <c r="H665" s="853">
        <v>0.63082010582010584</v>
      </c>
      <c r="I665" s="853">
        <v>251</v>
      </c>
      <c r="J665" s="853">
        <v>30</v>
      </c>
      <c r="K665" s="853">
        <v>7560</v>
      </c>
      <c r="L665" s="853">
        <v>1</v>
      </c>
      <c r="M665" s="853">
        <v>252</v>
      </c>
      <c r="N665" s="853">
        <v>35</v>
      </c>
      <c r="O665" s="853">
        <v>8890</v>
      </c>
      <c r="P665" s="838">
        <v>1.1759259259259258</v>
      </c>
      <c r="Q665" s="854">
        <v>254</v>
      </c>
    </row>
    <row r="666" spans="1:17" ht="14.45" customHeight="1" x14ac:dyDescent="0.2">
      <c r="A666" s="832" t="s">
        <v>585</v>
      </c>
      <c r="B666" s="833" t="s">
        <v>5798</v>
      </c>
      <c r="C666" s="833" t="s">
        <v>5050</v>
      </c>
      <c r="D666" s="833" t="s">
        <v>5893</v>
      </c>
      <c r="E666" s="833" t="s">
        <v>5879</v>
      </c>
      <c r="F666" s="853"/>
      <c r="G666" s="853"/>
      <c r="H666" s="853"/>
      <c r="I666" s="853"/>
      <c r="J666" s="853">
        <v>2</v>
      </c>
      <c r="K666" s="853">
        <v>0</v>
      </c>
      <c r="L666" s="853"/>
      <c r="M666" s="853">
        <v>0</v>
      </c>
      <c r="N666" s="853">
        <v>5</v>
      </c>
      <c r="O666" s="853">
        <v>0</v>
      </c>
      <c r="P666" s="838"/>
      <c r="Q666" s="854">
        <v>0</v>
      </c>
    </row>
    <row r="667" spans="1:17" ht="14.45" customHeight="1" x14ac:dyDescent="0.2">
      <c r="A667" s="832" t="s">
        <v>585</v>
      </c>
      <c r="B667" s="833" t="s">
        <v>5798</v>
      </c>
      <c r="C667" s="833" t="s">
        <v>5050</v>
      </c>
      <c r="D667" s="833" t="s">
        <v>5781</v>
      </c>
      <c r="E667" s="833" t="s">
        <v>5782</v>
      </c>
      <c r="F667" s="853"/>
      <c r="G667" s="853"/>
      <c r="H667" s="853"/>
      <c r="I667" s="853"/>
      <c r="J667" s="853"/>
      <c r="K667" s="853"/>
      <c r="L667" s="853"/>
      <c r="M667" s="853"/>
      <c r="N667" s="853">
        <v>3</v>
      </c>
      <c r="O667" s="853">
        <v>0</v>
      </c>
      <c r="P667" s="838"/>
      <c r="Q667" s="854">
        <v>0</v>
      </c>
    </row>
    <row r="668" spans="1:17" ht="14.45" customHeight="1" x14ac:dyDescent="0.2">
      <c r="A668" s="832" t="s">
        <v>585</v>
      </c>
      <c r="B668" s="833" t="s">
        <v>5894</v>
      </c>
      <c r="C668" s="833" t="s">
        <v>5050</v>
      </c>
      <c r="D668" s="833" t="s">
        <v>5254</v>
      </c>
      <c r="E668" s="833" t="s">
        <v>5255</v>
      </c>
      <c r="F668" s="853"/>
      <c r="G668" s="853"/>
      <c r="H668" s="853"/>
      <c r="I668" s="853"/>
      <c r="J668" s="853"/>
      <c r="K668" s="853"/>
      <c r="L668" s="853"/>
      <c r="M668" s="853"/>
      <c r="N668" s="853">
        <v>1</v>
      </c>
      <c r="O668" s="853">
        <v>845</v>
      </c>
      <c r="P668" s="838"/>
      <c r="Q668" s="854">
        <v>845</v>
      </c>
    </row>
    <row r="669" spans="1:17" ht="14.45" customHeight="1" x14ac:dyDescent="0.2">
      <c r="A669" s="832" t="s">
        <v>585</v>
      </c>
      <c r="B669" s="833" t="s">
        <v>5894</v>
      </c>
      <c r="C669" s="833" t="s">
        <v>5050</v>
      </c>
      <c r="D669" s="833" t="s">
        <v>5258</v>
      </c>
      <c r="E669" s="833" t="s">
        <v>5259</v>
      </c>
      <c r="F669" s="853">
        <v>1</v>
      </c>
      <c r="G669" s="853">
        <v>865</v>
      </c>
      <c r="H669" s="853"/>
      <c r="I669" s="853">
        <v>865</v>
      </c>
      <c r="J669" s="853"/>
      <c r="K669" s="853"/>
      <c r="L669" s="853"/>
      <c r="M669" s="853"/>
      <c r="N669" s="853"/>
      <c r="O669" s="853"/>
      <c r="P669" s="838"/>
      <c r="Q669" s="854"/>
    </row>
    <row r="670" spans="1:17" ht="14.45" customHeight="1" x14ac:dyDescent="0.2">
      <c r="A670" s="832" t="s">
        <v>585</v>
      </c>
      <c r="B670" s="833" t="s">
        <v>5894</v>
      </c>
      <c r="C670" s="833" t="s">
        <v>5050</v>
      </c>
      <c r="D670" s="833" t="s">
        <v>5895</v>
      </c>
      <c r="E670" s="833" t="s">
        <v>5896</v>
      </c>
      <c r="F670" s="853">
        <v>1</v>
      </c>
      <c r="G670" s="853">
        <v>2762</v>
      </c>
      <c r="H670" s="853"/>
      <c r="I670" s="853">
        <v>2762</v>
      </c>
      <c r="J670" s="853"/>
      <c r="K670" s="853"/>
      <c r="L670" s="853"/>
      <c r="M670" s="853"/>
      <c r="N670" s="853"/>
      <c r="O670" s="853"/>
      <c r="P670" s="838"/>
      <c r="Q670" s="854"/>
    </row>
    <row r="671" spans="1:17" ht="14.45" customHeight="1" x14ac:dyDescent="0.2">
      <c r="A671" s="832" t="s">
        <v>585</v>
      </c>
      <c r="B671" s="833" t="s">
        <v>5894</v>
      </c>
      <c r="C671" s="833" t="s">
        <v>5050</v>
      </c>
      <c r="D671" s="833" t="s">
        <v>5897</v>
      </c>
      <c r="E671" s="833" t="s">
        <v>5898</v>
      </c>
      <c r="F671" s="853">
        <v>1</v>
      </c>
      <c r="G671" s="853">
        <v>5231</v>
      </c>
      <c r="H671" s="853"/>
      <c r="I671" s="853">
        <v>5231</v>
      </c>
      <c r="J671" s="853"/>
      <c r="K671" s="853"/>
      <c r="L671" s="853"/>
      <c r="M671" s="853"/>
      <c r="N671" s="853">
        <v>2</v>
      </c>
      <c r="O671" s="853">
        <v>10530</v>
      </c>
      <c r="P671" s="838"/>
      <c r="Q671" s="854">
        <v>5265</v>
      </c>
    </row>
    <row r="672" spans="1:17" ht="14.45" customHeight="1" x14ac:dyDescent="0.2">
      <c r="A672" s="832" t="s">
        <v>585</v>
      </c>
      <c r="B672" s="833" t="s">
        <v>5123</v>
      </c>
      <c r="C672" s="833" t="s">
        <v>5097</v>
      </c>
      <c r="D672" s="833" t="s">
        <v>5162</v>
      </c>
      <c r="E672" s="833" t="s">
        <v>5163</v>
      </c>
      <c r="F672" s="853"/>
      <c r="G672" s="853"/>
      <c r="H672" s="853"/>
      <c r="I672" s="853"/>
      <c r="J672" s="853"/>
      <c r="K672" s="853"/>
      <c r="L672" s="853"/>
      <c r="M672" s="853"/>
      <c r="N672" s="853">
        <v>1</v>
      </c>
      <c r="O672" s="853">
        <v>5884.89</v>
      </c>
      <c r="P672" s="838"/>
      <c r="Q672" s="854">
        <v>5884.89</v>
      </c>
    </row>
    <row r="673" spans="1:17" ht="14.45" customHeight="1" x14ac:dyDescent="0.2">
      <c r="A673" s="832" t="s">
        <v>585</v>
      </c>
      <c r="B673" s="833" t="s">
        <v>5123</v>
      </c>
      <c r="C673" s="833" t="s">
        <v>5097</v>
      </c>
      <c r="D673" s="833" t="s">
        <v>5126</v>
      </c>
      <c r="E673" s="833" t="s">
        <v>5099</v>
      </c>
      <c r="F673" s="853"/>
      <c r="G673" s="853"/>
      <c r="H673" s="853"/>
      <c r="I673" s="853"/>
      <c r="J673" s="853">
        <v>4</v>
      </c>
      <c r="K673" s="853">
        <v>26709.919999999998</v>
      </c>
      <c r="L673" s="853">
        <v>1</v>
      </c>
      <c r="M673" s="853">
        <v>6677.48</v>
      </c>
      <c r="N673" s="853"/>
      <c r="O673" s="853"/>
      <c r="P673" s="838"/>
      <c r="Q673" s="854"/>
    </row>
    <row r="674" spans="1:17" ht="14.45" customHeight="1" x14ac:dyDescent="0.2">
      <c r="A674" s="832" t="s">
        <v>585</v>
      </c>
      <c r="B674" s="833" t="s">
        <v>5123</v>
      </c>
      <c r="C674" s="833" t="s">
        <v>5097</v>
      </c>
      <c r="D674" s="833" t="s">
        <v>5098</v>
      </c>
      <c r="E674" s="833" t="s">
        <v>5099</v>
      </c>
      <c r="F674" s="853"/>
      <c r="G674" s="853"/>
      <c r="H674" s="853"/>
      <c r="I674" s="853"/>
      <c r="J674" s="853">
        <v>3</v>
      </c>
      <c r="K674" s="853">
        <v>16704</v>
      </c>
      <c r="L674" s="853">
        <v>1</v>
      </c>
      <c r="M674" s="853">
        <v>5568</v>
      </c>
      <c r="N674" s="853">
        <v>2</v>
      </c>
      <c r="O674" s="853">
        <v>11136</v>
      </c>
      <c r="P674" s="838">
        <v>0.66666666666666663</v>
      </c>
      <c r="Q674" s="854">
        <v>5568</v>
      </c>
    </row>
    <row r="675" spans="1:17" ht="14.45" customHeight="1" x14ac:dyDescent="0.2">
      <c r="A675" s="832" t="s">
        <v>585</v>
      </c>
      <c r="B675" s="833" t="s">
        <v>5123</v>
      </c>
      <c r="C675" s="833" t="s">
        <v>5097</v>
      </c>
      <c r="D675" s="833" t="s">
        <v>5127</v>
      </c>
      <c r="E675" s="833" t="s">
        <v>5101</v>
      </c>
      <c r="F675" s="853"/>
      <c r="G675" s="853"/>
      <c r="H675" s="853"/>
      <c r="I675" s="853"/>
      <c r="J675" s="853"/>
      <c r="K675" s="853"/>
      <c r="L675" s="853"/>
      <c r="M675" s="853"/>
      <c r="N675" s="853">
        <v>1</v>
      </c>
      <c r="O675" s="853">
        <v>4368.43</v>
      </c>
      <c r="P675" s="838"/>
      <c r="Q675" s="854">
        <v>4368.43</v>
      </c>
    </row>
    <row r="676" spans="1:17" ht="14.45" customHeight="1" x14ac:dyDescent="0.2">
      <c r="A676" s="832" t="s">
        <v>585</v>
      </c>
      <c r="B676" s="833" t="s">
        <v>5123</v>
      </c>
      <c r="C676" s="833" t="s">
        <v>5097</v>
      </c>
      <c r="D676" s="833" t="s">
        <v>5155</v>
      </c>
      <c r="E676" s="833" t="s">
        <v>5099</v>
      </c>
      <c r="F676" s="853"/>
      <c r="G676" s="853"/>
      <c r="H676" s="853"/>
      <c r="I676" s="853"/>
      <c r="J676" s="853">
        <v>3</v>
      </c>
      <c r="K676" s="853">
        <v>18213</v>
      </c>
      <c r="L676" s="853">
        <v>1</v>
      </c>
      <c r="M676" s="853">
        <v>6071</v>
      </c>
      <c r="N676" s="853"/>
      <c r="O676" s="853"/>
      <c r="P676" s="838"/>
      <c r="Q676" s="854"/>
    </row>
    <row r="677" spans="1:17" ht="14.45" customHeight="1" x14ac:dyDescent="0.2">
      <c r="A677" s="832" t="s">
        <v>585</v>
      </c>
      <c r="B677" s="833" t="s">
        <v>5123</v>
      </c>
      <c r="C677" s="833" t="s">
        <v>5097</v>
      </c>
      <c r="D677" s="833" t="s">
        <v>5100</v>
      </c>
      <c r="E677" s="833" t="s">
        <v>5101</v>
      </c>
      <c r="F677" s="853"/>
      <c r="G677" s="853"/>
      <c r="H677" s="853"/>
      <c r="I677" s="853"/>
      <c r="J677" s="853">
        <v>1</v>
      </c>
      <c r="K677" s="853">
        <v>2492.4499999999998</v>
      </c>
      <c r="L677" s="853">
        <v>1</v>
      </c>
      <c r="M677" s="853">
        <v>2492.4499999999998</v>
      </c>
      <c r="N677" s="853"/>
      <c r="O677" s="853"/>
      <c r="P677" s="838"/>
      <c r="Q677" s="854"/>
    </row>
    <row r="678" spans="1:17" ht="14.45" customHeight="1" x14ac:dyDescent="0.2">
      <c r="A678" s="832" t="s">
        <v>585</v>
      </c>
      <c r="B678" s="833" t="s">
        <v>5123</v>
      </c>
      <c r="C678" s="833" t="s">
        <v>5050</v>
      </c>
      <c r="D678" s="833" t="s">
        <v>5899</v>
      </c>
      <c r="E678" s="833" t="s">
        <v>5900</v>
      </c>
      <c r="F678" s="853">
        <v>429</v>
      </c>
      <c r="G678" s="853">
        <v>107679</v>
      </c>
      <c r="H678" s="853">
        <v>1.0321396392078677</v>
      </c>
      <c r="I678" s="853">
        <v>251</v>
      </c>
      <c r="J678" s="853">
        <v>414</v>
      </c>
      <c r="K678" s="853">
        <v>104326</v>
      </c>
      <c r="L678" s="853">
        <v>1</v>
      </c>
      <c r="M678" s="853">
        <v>251.99516908212561</v>
      </c>
      <c r="N678" s="853">
        <v>426</v>
      </c>
      <c r="O678" s="853">
        <v>108202</v>
      </c>
      <c r="P678" s="838">
        <v>1.0371527711212929</v>
      </c>
      <c r="Q678" s="854">
        <v>253.99530516431926</v>
      </c>
    </row>
    <row r="679" spans="1:17" ht="14.45" customHeight="1" x14ac:dyDescent="0.2">
      <c r="A679" s="832" t="s">
        <v>585</v>
      </c>
      <c r="B679" s="833" t="s">
        <v>5123</v>
      </c>
      <c r="C679" s="833" t="s">
        <v>5050</v>
      </c>
      <c r="D679" s="833" t="s">
        <v>5901</v>
      </c>
      <c r="E679" s="833" t="s">
        <v>5902</v>
      </c>
      <c r="F679" s="853">
        <v>430</v>
      </c>
      <c r="G679" s="853">
        <v>54180</v>
      </c>
      <c r="H679" s="853">
        <v>1.008544144747864</v>
      </c>
      <c r="I679" s="853">
        <v>126</v>
      </c>
      <c r="J679" s="853">
        <v>423</v>
      </c>
      <c r="K679" s="853">
        <v>53721</v>
      </c>
      <c r="L679" s="853">
        <v>1</v>
      </c>
      <c r="M679" s="853">
        <v>127</v>
      </c>
      <c r="N679" s="853">
        <v>386</v>
      </c>
      <c r="O679" s="853">
        <v>48636</v>
      </c>
      <c r="P679" s="838">
        <v>0.90534427877366397</v>
      </c>
      <c r="Q679" s="854">
        <v>126</v>
      </c>
    </row>
    <row r="680" spans="1:17" ht="14.45" customHeight="1" x14ac:dyDescent="0.2">
      <c r="A680" s="832" t="s">
        <v>585</v>
      </c>
      <c r="B680" s="833" t="s">
        <v>5123</v>
      </c>
      <c r="C680" s="833" t="s">
        <v>5050</v>
      </c>
      <c r="D680" s="833" t="s">
        <v>5903</v>
      </c>
      <c r="E680" s="833" t="s">
        <v>5904</v>
      </c>
      <c r="F680" s="853"/>
      <c r="G680" s="853"/>
      <c r="H680" s="853"/>
      <c r="I680" s="853"/>
      <c r="J680" s="853"/>
      <c r="K680" s="853"/>
      <c r="L680" s="853"/>
      <c r="M680" s="853"/>
      <c r="N680" s="853">
        <v>11</v>
      </c>
      <c r="O680" s="853">
        <v>7601</v>
      </c>
      <c r="P680" s="838"/>
      <c r="Q680" s="854">
        <v>691</v>
      </c>
    </row>
    <row r="681" spans="1:17" ht="14.45" customHeight="1" x14ac:dyDescent="0.2">
      <c r="A681" s="832" t="s">
        <v>585</v>
      </c>
      <c r="B681" s="833" t="s">
        <v>5123</v>
      </c>
      <c r="C681" s="833" t="s">
        <v>5050</v>
      </c>
      <c r="D681" s="833" t="s">
        <v>5905</v>
      </c>
      <c r="E681" s="833" t="s">
        <v>5906</v>
      </c>
      <c r="F681" s="853">
        <v>298</v>
      </c>
      <c r="G681" s="853">
        <v>272074</v>
      </c>
      <c r="H681" s="853">
        <v>1.0707780707623282</v>
      </c>
      <c r="I681" s="853">
        <v>913</v>
      </c>
      <c r="J681" s="853">
        <v>278</v>
      </c>
      <c r="K681" s="853">
        <v>254090</v>
      </c>
      <c r="L681" s="853">
        <v>1</v>
      </c>
      <c r="M681" s="853">
        <v>913.99280575539569</v>
      </c>
      <c r="N681" s="853">
        <v>300</v>
      </c>
      <c r="O681" s="853">
        <v>274798</v>
      </c>
      <c r="P681" s="838">
        <v>1.0814986815695227</v>
      </c>
      <c r="Q681" s="854">
        <v>915.99333333333334</v>
      </c>
    </row>
    <row r="682" spans="1:17" ht="14.45" customHeight="1" x14ac:dyDescent="0.2">
      <c r="A682" s="832" t="s">
        <v>585</v>
      </c>
      <c r="B682" s="833" t="s">
        <v>5123</v>
      </c>
      <c r="C682" s="833" t="s">
        <v>5050</v>
      </c>
      <c r="D682" s="833" t="s">
        <v>5907</v>
      </c>
      <c r="E682" s="833" t="s">
        <v>5908</v>
      </c>
      <c r="F682" s="853">
        <v>5157</v>
      </c>
      <c r="G682" s="853">
        <v>438345</v>
      </c>
      <c r="H682" s="853">
        <v>1.0129991680532446</v>
      </c>
      <c r="I682" s="853">
        <v>85</v>
      </c>
      <c r="J682" s="853">
        <v>5032</v>
      </c>
      <c r="K682" s="853">
        <v>432720</v>
      </c>
      <c r="L682" s="853">
        <v>1</v>
      </c>
      <c r="M682" s="853">
        <v>85.993640699523056</v>
      </c>
      <c r="N682" s="853">
        <v>5175</v>
      </c>
      <c r="O682" s="853">
        <v>455334</v>
      </c>
      <c r="P682" s="838">
        <v>1.0522601220188574</v>
      </c>
      <c r="Q682" s="854">
        <v>87.987246376811598</v>
      </c>
    </row>
    <row r="683" spans="1:17" ht="14.45" customHeight="1" x14ac:dyDescent="0.2">
      <c r="A683" s="832" t="s">
        <v>585</v>
      </c>
      <c r="B683" s="833" t="s">
        <v>5123</v>
      </c>
      <c r="C683" s="833" t="s">
        <v>5050</v>
      </c>
      <c r="D683" s="833" t="s">
        <v>5909</v>
      </c>
      <c r="E683" s="833" t="s">
        <v>5910</v>
      </c>
      <c r="F683" s="853">
        <v>5174</v>
      </c>
      <c r="G683" s="853">
        <v>2809482</v>
      </c>
      <c r="H683" s="853">
        <v>1.0257297532537328</v>
      </c>
      <c r="I683" s="853">
        <v>543</v>
      </c>
      <c r="J683" s="853">
        <v>5035</v>
      </c>
      <c r="K683" s="853">
        <v>2739008</v>
      </c>
      <c r="L683" s="853">
        <v>1</v>
      </c>
      <c r="M683" s="853">
        <v>543.99364448857989</v>
      </c>
      <c r="N683" s="853">
        <v>5185</v>
      </c>
      <c r="O683" s="853">
        <v>2830944</v>
      </c>
      <c r="P683" s="838">
        <v>1.0335654368296843</v>
      </c>
      <c r="Q683" s="854">
        <v>545.9872709739634</v>
      </c>
    </row>
    <row r="684" spans="1:17" ht="14.45" customHeight="1" x14ac:dyDescent="0.2">
      <c r="A684" s="832" t="s">
        <v>585</v>
      </c>
      <c r="B684" s="833" t="s">
        <v>5123</v>
      </c>
      <c r="C684" s="833" t="s">
        <v>5050</v>
      </c>
      <c r="D684" s="833" t="s">
        <v>5911</v>
      </c>
      <c r="E684" s="833" t="s">
        <v>5912</v>
      </c>
      <c r="F684" s="853">
        <v>12</v>
      </c>
      <c r="G684" s="853">
        <v>3684</v>
      </c>
      <c r="H684" s="853">
        <v>0.74756493506493504</v>
      </c>
      <c r="I684" s="853">
        <v>307</v>
      </c>
      <c r="J684" s="853">
        <v>16</v>
      </c>
      <c r="K684" s="853">
        <v>4928</v>
      </c>
      <c r="L684" s="853">
        <v>1</v>
      </c>
      <c r="M684" s="853">
        <v>308</v>
      </c>
      <c r="N684" s="853">
        <v>8</v>
      </c>
      <c r="O684" s="853">
        <v>2480</v>
      </c>
      <c r="P684" s="838">
        <v>0.50324675324675328</v>
      </c>
      <c r="Q684" s="854">
        <v>310</v>
      </c>
    </row>
    <row r="685" spans="1:17" ht="14.45" customHeight="1" x14ac:dyDescent="0.2">
      <c r="A685" s="832" t="s">
        <v>585</v>
      </c>
      <c r="B685" s="833" t="s">
        <v>5123</v>
      </c>
      <c r="C685" s="833" t="s">
        <v>5050</v>
      </c>
      <c r="D685" s="833" t="s">
        <v>5913</v>
      </c>
      <c r="E685" s="833" t="s">
        <v>5914</v>
      </c>
      <c r="F685" s="853">
        <v>427</v>
      </c>
      <c r="G685" s="853">
        <v>76006</v>
      </c>
      <c r="H685" s="853">
        <v>1.0182875363406172</v>
      </c>
      <c r="I685" s="853">
        <v>178</v>
      </c>
      <c r="J685" s="853">
        <v>417</v>
      </c>
      <c r="K685" s="853">
        <v>74641</v>
      </c>
      <c r="L685" s="853">
        <v>1</v>
      </c>
      <c r="M685" s="853">
        <v>178.99520383693044</v>
      </c>
      <c r="N685" s="853">
        <v>412</v>
      </c>
      <c r="O685" s="853">
        <v>73748</v>
      </c>
      <c r="P685" s="838">
        <v>0.98803606596910543</v>
      </c>
      <c r="Q685" s="854">
        <v>179</v>
      </c>
    </row>
    <row r="686" spans="1:17" ht="14.45" customHeight="1" x14ac:dyDescent="0.2">
      <c r="A686" s="832" t="s">
        <v>585</v>
      </c>
      <c r="B686" s="833" t="s">
        <v>5123</v>
      </c>
      <c r="C686" s="833" t="s">
        <v>5050</v>
      </c>
      <c r="D686" s="833" t="s">
        <v>5915</v>
      </c>
      <c r="E686" s="833" t="s">
        <v>5916</v>
      </c>
      <c r="F686" s="853">
        <v>580</v>
      </c>
      <c r="G686" s="853">
        <v>232580</v>
      </c>
      <c r="H686" s="853">
        <v>1.0936912196223008</v>
      </c>
      <c r="I686" s="853">
        <v>401</v>
      </c>
      <c r="J686" s="853">
        <v>529</v>
      </c>
      <c r="K686" s="853">
        <v>212656</v>
      </c>
      <c r="L686" s="853">
        <v>1</v>
      </c>
      <c r="M686" s="853">
        <v>401.99621928166351</v>
      </c>
      <c r="N686" s="853">
        <v>562</v>
      </c>
      <c r="O686" s="853">
        <v>226484</v>
      </c>
      <c r="P686" s="838">
        <v>1.0650252050259574</v>
      </c>
      <c r="Q686" s="854">
        <v>402.9964412811388</v>
      </c>
    </row>
    <row r="687" spans="1:17" ht="14.45" customHeight="1" x14ac:dyDescent="0.2">
      <c r="A687" s="832" t="s">
        <v>585</v>
      </c>
      <c r="B687" s="833" t="s">
        <v>5123</v>
      </c>
      <c r="C687" s="833" t="s">
        <v>5050</v>
      </c>
      <c r="D687" s="833" t="s">
        <v>5917</v>
      </c>
      <c r="E687" s="833" t="s">
        <v>5918</v>
      </c>
      <c r="F687" s="853">
        <v>187</v>
      </c>
      <c r="G687" s="853">
        <v>164373</v>
      </c>
      <c r="H687" s="853">
        <v>0.84138513513513513</v>
      </c>
      <c r="I687" s="853">
        <v>879</v>
      </c>
      <c r="J687" s="853">
        <v>222</v>
      </c>
      <c r="K687" s="853">
        <v>195360</v>
      </c>
      <c r="L687" s="853">
        <v>1</v>
      </c>
      <c r="M687" s="853">
        <v>880</v>
      </c>
      <c r="N687" s="853">
        <v>131</v>
      </c>
      <c r="O687" s="853">
        <v>115405</v>
      </c>
      <c r="P687" s="838">
        <v>0.59072993447993449</v>
      </c>
      <c r="Q687" s="854">
        <v>880.95419847328242</v>
      </c>
    </row>
    <row r="688" spans="1:17" ht="14.45" customHeight="1" x14ac:dyDescent="0.2">
      <c r="A688" s="832" t="s">
        <v>585</v>
      </c>
      <c r="B688" s="833" t="s">
        <v>5123</v>
      </c>
      <c r="C688" s="833" t="s">
        <v>5050</v>
      </c>
      <c r="D688" s="833" t="s">
        <v>5919</v>
      </c>
      <c r="E688" s="833" t="s">
        <v>5918</v>
      </c>
      <c r="F688" s="853">
        <v>4987</v>
      </c>
      <c r="G688" s="853">
        <v>4797494</v>
      </c>
      <c r="H688" s="853">
        <v>1.0361596968686448</v>
      </c>
      <c r="I688" s="853">
        <v>962</v>
      </c>
      <c r="J688" s="853">
        <v>4808</v>
      </c>
      <c r="K688" s="853">
        <v>4630072</v>
      </c>
      <c r="L688" s="853">
        <v>1</v>
      </c>
      <c r="M688" s="853">
        <v>962.99334442595671</v>
      </c>
      <c r="N688" s="853">
        <v>5067</v>
      </c>
      <c r="O688" s="853">
        <v>4889595</v>
      </c>
      <c r="P688" s="838">
        <v>1.0560516121563552</v>
      </c>
      <c r="Q688" s="854">
        <v>964.98815867377141</v>
      </c>
    </row>
    <row r="689" spans="1:17" ht="14.45" customHeight="1" x14ac:dyDescent="0.2">
      <c r="A689" s="832" t="s">
        <v>585</v>
      </c>
      <c r="B689" s="833" t="s">
        <v>5123</v>
      </c>
      <c r="C689" s="833" t="s">
        <v>5050</v>
      </c>
      <c r="D689" s="833" t="s">
        <v>5920</v>
      </c>
      <c r="E689" s="833" t="s">
        <v>5921</v>
      </c>
      <c r="F689" s="853">
        <v>27</v>
      </c>
      <c r="G689" s="853">
        <v>47196</v>
      </c>
      <c r="H689" s="853">
        <v>1.4178082191780821</v>
      </c>
      <c r="I689" s="853">
        <v>1748</v>
      </c>
      <c r="J689" s="853">
        <v>19</v>
      </c>
      <c r="K689" s="853">
        <v>33288</v>
      </c>
      <c r="L689" s="853">
        <v>1</v>
      </c>
      <c r="M689" s="853">
        <v>1752</v>
      </c>
      <c r="N689" s="853">
        <v>31</v>
      </c>
      <c r="O689" s="853">
        <v>54642</v>
      </c>
      <c r="P689" s="838">
        <v>1.641492429704398</v>
      </c>
      <c r="Q689" s="854">
        <v>1762.6451612903227</v>
      </c>
    </row>
    <row r="690" spans="1:17" ht="14.45" customHeight="1" x14ac:dyDescent="0.2">
      <c r="A690" s="832" t="s">
        <v>585</v>
      </c>
      <c r="B690" s="833" t="s">
        <v>5123</v>
      </c>
      <c r="C690" s="833" t="s">
        <v>5050</v>
      </c>
      <c r="D690" s="833" t="s">
        <v>5922</v>
      </c>
      <c r="E690" s="833" t="s">
        <v>5923</v>
      </c>
      <c r="F690" s="853">
        <v>2</v>
      </c>
      <c r="G690" s="853">
        <v>1248</v>
      </c>
      <c r="H690" s="853">
        <v>0.24959999999999999</v>
      </c>
      <c r="I690" s="853">
        <v>624</v>
      </c>
      <c r="J690" s="853">
        <v>8</v>
      </c>
      <c r="K690" s="853">
        <v>5000</v>
      </c>
      <c r="L690" s="853">
        <v>1</v>
      </c>
      <c r="M690" s="853">
        <v>625</v>
      </c>
      <c r="N690" s="853">
        <v>1</v>
      </c>
      <c r="O690" s="853">
        <v>627</v>
      </c>
      <c r="P690" s="838">
        <v>0.12540000000000001</v>
      </c>
      <c r="Q690" s="854">
        <v>627</v>
      </c>
    </row>
    <row r="691" spans="1:17" ht="14.45" customHeight="1" x14ac:dyDescent="0.2">
      <c r="A691" s="832" t="s">
        <v>585</v>
      </c>
      <c r="B691" s="833" t="s">
        <v>5123</v>
      </c>
      <c r="C691" s="833" t="s">
        <v>5050</v>
      </c>
      <c r="D691" s="833" t="s">
        <v>5924</v>
      </c>
      <c r="E691" s="833" t="s">
        <v>5923</v>
      </c>
      <c r="F691" s="853">
        <v>1</v>
      </c>
      <c r="G691" s="853">
        <v>538</v>
      </c>
      <c r="H691" s="853">
        <v>0.3327149041434756</v>
      </c>
      <c r="I691" s="853">
        <v>538</v>
      </c>
      <c r="J691" s="853">
        <v>3</v>
      </c>
      <c r="K691" s="853">
        <v>1617</v>
      </c>
      <c r="L691" s="853">
        <v>1</v>
      </c>
      <c r="M691" s="853">
        <v>539</v>
      </c>
      <c r="N691" s="853">
        <v>1</v>
      </c>
      <c r="O691" s="853">
        <v>541</v>
      </c>
      <c r="P691" s="838">
        <v>0.33457019171304886</v>
      </c>
      <c r="Q691" s="854">
        <v>541</v>
      </c>
    </row>
    <row r="692" spans="1:17" ht="14.45" customHeight="1" x14ac:dyDescent="0.2">
      <c r="A692" s="832" t="s">
        <v>585</v>
      </c>
      <c r="B692" s="833" t="s">
        <v>5123</v>
      </c>
      <c r="C692" s="833" t="s">
        <v>5050</v>
      </c>
      <c r="D692" s="833" t="s">
        <v>5128</v>
      </c>
      <c r="E692" s="833" t="s">
        <v>5129</v>
      </c>
      <c r="F692" s="853"/>
      <c r="G692" s="853"/>
      <c r="H692" s="853"/>
      <c r="I692" s="853"/>
      <c r="J692" s="853">
        <v>14</v>
      </c>
      <c r="K692" s="853">
        <v>8120</v>
      </c>
      <c r="L692" s="853">
        <v>1</v>
      </c>
      <c r="M692" s="853">
        <v>580</v>
      </c>
      <c r="N692" s="853">
        <v>5</v>
      </c>
      <c r="O692" s="853">
        <v>2925</v>
      </c>
      <c r="P692" s="838">
        <v>0.36022167487684731</v>
      </c>
      <c r="Q692" s="854">
        <v>585</v>
      </c>
    </row>
    <row r="693" spans="1:17" ht="14.45" customHeight="1" x14ac:dyDescent="0.2">
      <c r="A693" s="832" t="s">
        <v>585</v>
      </c>
      <c r="B693" s="833" t="s">
        <v>5123</v>
      </c>
      <c r="C693" s="833" t="s">
        <v>5050</v>
      </c>
      <c r="D693" s="833" t="s">
        <v>5925</v>
      </c>
      <c r="E693" s="833" t="s">
        <v>5926</v>
      </c>
      <c r="F693" s="853"/>
      <c r="G693" s="853"/>
      <c r="H693" s="853"/>
      <c r="I693" s="853"/>
      <c r="J693" s="853"/>
      <c r="K693" s="853"/>
      <c r="L693" s="853"/>
      <c r="M693" s="853"/>
      <c r="N693" s="853">
        <v>1</v>
      </c>
      <c r="O693" s="853">
        <v>0</v>
      </c>
      <c r="P693" s="838"/>
      <c r="Q693" s="854">
        <v>0</v>
      </c>
    </row>
    <row r="694" spans="1:17" ht="14.45" customHeight="1" x14ac:dyDescent="0.2">
      <c r="A694" s="832" t="s">
        <v>585</v>
      </c>
      <c r="B694" s="833" t="s">
        <v>5123</v>
      </c>
      <c r="C694" s="833" t="s">
        <v>5050</v>
      </c>
      <c r="D694" s="833" t="s">
        <v>5927</v>
      </c>
      <c r="E694" s="833" t="s">
        <v>5928</v>
      </c>
      <c r="F694" s="853"/>
      <c r="G694" s="853"/>
      <c r="H694" s="853"/>
      <c r="I694" s="853"/>
      <c r="J694" s="853"/>
      <c r="K694" s="853"/>
      <c r="L694" s="853"/>
      <c r="M694" s="853"/>
      <c r="N694" s="853">
        <v>1</v>
      </c>
      <c r="O694" s="853">
        <v>0</v>
      </c>
      <c r="P694" s="838"/>
      <c r="Q694" s="854">
        <v>0</v>
      </c>
    </row>
    <row r="695" spans="1:17" ht="14.45" customHeight="1" x14ac:dyDescent="0.2">
      <c r="A695" s="832" t="s">
        <v>585</v>
      </c>
      <c r="B695" s="833" t="s">
        <v>5929</v>
      </c>
      <c r="C695" s="833" t="s">
        <v>5050</v>
      </c>
      <c r="D695" s="833" t="s">
        <v>5677</v>
      </c>
      <c r="E695" s="833" t="s">
        <v>5678</v>
      </c>
      <c r="F695" s="853">
        <v>2</v>
      </c>
      <c r="G695" s="853">
        <v>12692</v>
      </c>
      <c r="H695" s="853">
        <v>1.9968533668974198</v>
      </c>
      <c r="I695" s="853">
        <v>6346</v>
      </c>
      <c r="J695" s="853">
        <v>1</v>
      </c>
      <c r="K695" s="853">
        <v>6356</v>
      </c>
      <c r="L695" s="853">
        <v>1</v>
      </c>
      <c r="M695" s="853">
        <v>6356</v>
      </c>
      <c r="N695" s="853">
        <v>1</v>
      </c>
      <c r="O695" s="853">
        <v>6394</v>
      </c>
      <c r="P695" s="838">
        <v>1.0059786028949025</v>
      </c>
      <c r="Q695" s="854">
        <v>6394</v>
      </c>
    </row>
    <row r="696" spans="1:17" ht="14.45" customHeight="1" x14ac:dyDescent="0.2">
      <c r="A696" s="832" t="s">
        <v>585</v>
      </c>
      <c r="B696" s="833" t="s">
        <v>5929</v>
      </c>
      <c r="C696" s="833" t="s">
        <v>5050</v>
      </c>
      <c r="D696" s="833" t="s">
        <v>5930</v>
      </c>
      <c r="E696" s="833" t="s">
        <v>5931</v>
      </c>
      <c r="F696" s="853"/>
      <c r="G696" s="853"/>
      <c r="H696" s="853"/>
      <c r="I696" s="853"/>
      <c r="J696" s="853"/>
      <c r="K696" s="853"/>
      <c r="L696" s="853"/>
      <c r="M696" s="853"/>
      <c r="N696" s="853">
        <v>1</v>
      </c>
      <c r="O696" s="853">
        <v>0</v>
      </c>
      <c r="P696" s="838"/>
      <c r="Q696" s="854">
        <v>0</v>
      </c>
    </row>
    <row r="697" spans="1:17" ht="14.45" customHeight="1" x14ac:dyDescent="0.2">
      <c r="A697" s="832" t="s">
        <v>585</v>
      </c>
      <c r="B697" s="833" t="s">
        <v>5929</v>
      </c>
      <c r="C697" s="833" t="s">
        <v>5050</v>
      </c>
      <c r="D697" s="833" t="s">
        <v>5932</v>
      </c>
      <c r="E697" s="833" t="s">
        <v>5933</v>
      </c>
      <c r="F697" s="853"/>
      <c r="G697" s="853"/>
      <c r="H697" s="853"/>
      <c r="I697" s="853"/>
      <c r="J697" s="853"/>
      <c r="K697" s="853"/>
      <c r="L697" s="853"/>
      <c r="M697" s="853"/>
      <c r="N697" s="853">
        <v>1</v>
      </c>
      <c r="O697" s="853">
        <v>0</v>
      </c>
      <c r="P697" s="838"/>
      <c r="Q697" s="854">
        <v>0</v>
      </c>
    </row>
    <row r="698" spans="1:17" ht="14.45" customHeight="1" x14ac:dyDescent="0.2">
      <c r="A698" s="832" t="s">
        <v>5934</v>
      </c>
      <c r="B698" s="833" t="s">
        <v>5046</v>
      </c>
      <c r="C698" s="833" t="s">
        <v>5050</v>
      </c>
      <c r="D698" s="833" t="s">
        <v>5063</v>
      </c>
      <c r="E698" s="833" t="s">
        <v>5064</v>
      </c>
      <c r="F698" s="853">
        <v>3</v>
      </c>
      <c r="G698" s="853">
        <v>3027</v>
      </c>
      <c r="H698" s="853">
        <v>0.99900990099009901</v>
      </c>
      <c r="I698" s="853">
        <v>1009</v>
      </c>
      <c r="J698" s="853">
        <v>3</v>
      </c>
      <c r="K698" s="853">
        <v>3030</v>
      </c>
      <c r="L698" s="853">
        <v>1</v>
      </c>
      <c r="M698" s="853">
        <v>1010</v>
      </c>
      <c r="N698" s="853">
        <v>3</v>
      </c>
      <c r="O698" s="853">
        <v>3039</v>
      </c>
      <c r="P698" s="838">
        <v>1.002970297029703</v>
      </c>
      <c r="Q698" s="854">
        <v>1013</v>
      </c>
    </row>
    <row r="699" spans="1:17" ht="14.45" customHeight="1" x14ac:dyDescent="0.2">
      <c r="A699" s="832" t="s">
        <v>5934</v>
      </c>
      <c r="B699" s="833" t="s">
        <v>5046</v>
      </c>
      <c r="C699" s="833" t="s">
        <v>5050</v>
      </c>
      <c r="D699" s="833" t="s">
        <v>5104</v>
      </c>
      <c r="E699" s="833" t="s">
        <v>5105</v>
      </c>
      <c r="F699" s="853"/>
      <c r="G699" s="853"/>
      <c r="H699" s="853"/>
      <c r="I699" s="853"/>
      <c r="J699" s="853"/>
      <c r="K699" s="853"/>
      <c r="L699" s="853"/>
      <c r="M699" s="853"/>
      <c r="N699" s="853">
        <v>2</v>
      </c>
      <c r="O699" s="853">
        <v>2356</v>
      </c>
      <c r="P699" s="838"/>
      <c r="Q699" s="854">
        <v>1178</v>
      </c>
    </row>
    <row r="700" spans="1:17" ht="14.45" customHeight="1" x14ac:dyDescent="0.2">
      <c r="A700" s="832" t="s">
        <v>5934</v>
      </c>
      <c r="B700" s="833" t="s">
        <v>5123</v>
      </c>
      <c r="C700" s="833" t="s">
        <v>5097</v>
      </c>
      <c r="D700" s="833" t="s">
        <v>5155</v>
      </c>
      <c r="E700" s="833" t="s">
        <v>5099</v>
      </c>
      <c r="F700" s="853"/>
      <c r="G700" s="853"/>
      <c r="H700" s="853"/>
      <c r="I700" s="853"/>
      <c r="J700" s="853">
        <v>2</v>
      </c>
      <c r="K700" s="853">
        <v>12142</v>
      </c>
      <c r="L700" s="853">
        <v>1</v>
      </c>
      <c r="M700" s="853">
        <v>6071</v>
      </c>
      <c r="N700" s="853"/>
      <c r="O700" s="853"/>
      <c r="P700" s="838"/>
      <c r="Q700" s="854"/>
    </row>
    <row r="701" spans="1:17" ht="14.45" customHeight="1" thickBot="1" x14ac:dyDescent="0.25">
      <c r="A701" s="840" t="s">
        <v>5934</v>
      </c>
      <c r="B701" s="841" t="s">
        <v>5123</v>
      </c>
      <c r="C701" s="841" t="s">
        <v>5050</v>
      </c>
      <c r="D701" s="841" t="s">
        <v>5128</v>
      </c>
      <c r="E701" s="841" t="s">
        <v>5129</v>
      </c>
      <c r="F701" s="856"/>
      <c r="G701" s="856"/>
      <c r="H701" s="856"/>
      <c r="I701" s="856"/>
      <c r="J701" s="856">
        <v>2</v>
      </c>
      <c r="K701" s="856">
        <v>1160</v>
      </c>
      <c r="L701" s="856">
        <v>1</v>
      </c>
      <c r="M701" s="856">
        <v>580</v>
      </c>
      <c r="N701" s="856"/>
      <c r="O701" s="856"/>
      <c r="P701" s="846"/>
      <c r="Q701" s="857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7C04138-CDA3-4302-8459-892BAD5E62AF}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371" t="s">
        <v>325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237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254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263</v>
      </c>
      <c r="Q4" s="128" t="s">
        <v>264</v>
      </c>
    </row>
    <row r="5" spans="1:17" ht="14.45" hidden="1" customHeight="1" outlineLevel="1" x14ac:dyDescent="0.2">
      <c r="A5" s="440" t="s">
        <v>167</v>
      </c>
      <c r="B5" s="119">
        <v>2349.7559999999999</v>
      </c>
      <c r="C5" s="114">
        <v>2102.4369999999999</v>
      </c>
      <c r="D5" s="114">
        <v>2190.605</v>
      </c>
      <c r="E5" s="424">
        <f>IF(OR(D5=0,B5=0),"",D5/B5)</f>
        <v>0.93226913773174758</v>
      </c>
      <c r="F5" s="129">
        <f>IF(OR(D5=0,C5=0),"",D5/C5)</f>
        <v>1.0419360960637585</v>
      </c>
      <c r="G5" s="130">
        <v>267</v>
      </c>
      <c r="H5" s="114">
        <v>256</v>
      </c>
      <c r="I5" s="114">
        <v>248</v>
      </c>
      <c r="J5" s="424">
        <f>IF(OR(I5=0,G5=0),"",I5/G5)</f>
        <v>0.92883895131086147</v>
      </c>
      <c r="K5" s="131">
        <f>IF(OR(I5=0,H5=0),"",I5/H5)</f>
        <v>0.96875</v>
      </c>
      <c r="L5" s="121"/>
      <c r="M5" s="121"/>
      <c r="N5" s="7">
        <f>D5-C5</f>
        <v>88.16800000000012</v>
      </c>
      <c r="O5" s="8">
        <f>I5-H5</f>
        <v>-8</v>
      </c>
      <c r="P5" s="7">
        <f>D5-B5</f>
        <v>-159.15099999999984</v>
      </c>
      <c r="Q5" s="8">
        <f>I5-G5</f>
        <v>-19</v>
      </c>
    </row>
    <row r="6" spans="1:17" ht="14.45" hidden="1" customHeight="1" outlineLevel="1" x14ac:dyDescent="0.2">
      <c r="A6" s="441" t="s">
        <v>168</v>
      </c>
      <c r="B6" s="120">
        <v>242.529</v>
      </c>
      <c r="C6" s="113">
        <v>230.29</v>
      </c>
      <c r="D6" s="113">
        <v>239.29400000000001</v>
      </c>
      <c r="E6" s="424">
        <f t="shared" ref="E6:E12" si="0">IF(OR(D6=0,B6=0),"",D6/B6)</f>
        <v>0.98666138894730115</v>
      </c>
      <c r="F6" s="129">
        <f t="shared" ref="F6:F12" si="1">IF(OR(D6=0,C6=0),"",D6/C6)</f>
        <v>1.0390985279430285</v>
      </c>
      <c r="G6" s="133">
        <v>29</v>
      </c>
      <c r="H6" s="113">
        <v>31</v>
      </c>
      <c r="I6" s="113">
        <v>33</v>
      </c>
      <c r="J6" s="425">
        <f t="shared" ref="J6:J12" si="2">IF(OR(I6=0,G6=0),"",I6/G6)</f>
        <v>1.1379310344827587</v>
      </c>
      <c r="K6" s="134">
        <f t="shared" ref="K6:K12" si="3">IF(OR(I6=0,H6=0),"",I6/H6)</f>
        <v>1.064516129032258</v>
      </c>
      <c r="L6" s="121"/>
      <c r="M6" s="121"/>
      <c r="N6" s="5">
        <f t="shared" ref="N6:N13" si="4">D6-C6</f>
        <v>9.0040000000000191</v>
      </c>
      <c r="O6" s="6">
        <f t="shared" ref="O6:O13" si="5">I6-H6</f>
        <v>2</v>
      </c>
      <c r="P6" s="5">
        <f t="shared" ref="P6:P13" si="6">D6-B6</f>
        <v>-3.2349999999999852</v>
      </c>
      <c r="Q6" s="6">
        <f t="shared" ref="Q6:Q13" si="7">I6-G6</f>
        <v>4</v>
      </c>
    </row>
    <row r="7" spans="1:17" ht="14.45" hidden="1" customHeight="1" outlineLevel="1" x14ac:dyDescent="0.2">
      <c r="A7" s="441" t="s">
        <v>169</v>
      </c>
      <c r="B7" s="120">
        <v>1000.942</v>
      </c>
      <c r="C7" s="113">
        <v>807.42</v>
      </c>
      <c r="D7" s="113">
        <v>879.05</v>
      </c>
      <c r="E7" s="424">
        <f t="shared" si="0"/>
        <v>0.87822271420322051</v>
      </c>
      <c r="F7" s="129">
        <f t="shared" si="1"/>
        <v>1.0887146714225557</v>
      </c>
      <c r="G7" s="133">
        <v>121</v>
      </c>
      <c r="H7" s="113">
        <v>98</v>
      </c>
      <c r="I7" s="113">
        <v>107</v>
      </c>
      <c r="J7" s="425">
        <f t="shared" si="2"/>
        <v>0.88429752066115708</v>
      </c>
      <c r="K7" s="134">
        <f t="shared" si="3"/>
        <v>1.0918367346938775</v>
      </c>
      <c r="L7" s="121"/>
      <c r="M7" s="121"/>
      <c r="N7" s="5">
        <f t="shared" si="4"/>
        <v>71.63</v>
      </c>
      <c r="O7" s="6">
        <f t="shared" si="5"/>
        <v>9</v>
      </c>
      <c r="P7" s="5">
        <f t="shared" si="6"/>
        <v>-121.89200000000005</v>
      </c>
      <c r="Q7" s="6">
        <f t="shared" si="7"/>
        <v>-14</v>
      </c>
    </row>
    <row r="8" spans="1:17" ht="14.45" hidden="1" customHeight="1" outlineLevel="1" x14ac:dyDescent="0.2">
      <c r="A8" s="441" t="s">
        <v>170</v>
      </c>
      <c r="B8" s="120">
        <v>140.113</v>
      </c>
      <c r="C8" s="113">
        <v>163.27500000000001</v>
      </c>
      <c r="D8" s="113">
        <v>177.48400000000001</v>
      </c>
      <c r="E8" s="424">
        <f t="shared" si="0"/>
        <v>1.2667204327935311</v>
      </c>
      <c r="F8" s="129">
        <f t="shared" si="1"/>
        <v>1.087024957893125</v>
      </c>
      <c r="G8" s="133">
        <v>19</v>
      </c>
      <c r="H8" s="113">
        <v>23</v>
      </c>
      <c r="I8" s="113">
        <v>18</v>
      </c>
      <c r="J8" s="425">
        <f t="shared" si="2"/>
        <v>0.94736842105263153</v>
      </c>
      <c r="K8" s="134">
        <f t="shared" si="3"/>
        <v>0.78260869565217395</v>
      </c>
      <c r="L8" s="121"/>
      <c r="M8" s="121"/>
      <c r="N8" s="5">
        <f t="shared" si="4"/>
        <v>14.209000000000003</v>
      </c>
      <c r="O8" s="6">
        <f t="shared" si="5"/>
        <v>-5</v>
      </c>
      <c r="P8" s="5">
        <f t="shared" si="6"/>
        <v>37.371000000000009</v>
      </c>
      <c r="Q8" s="6">
        <f t="shared" si="7"/>
        <v>-1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323.85599999999999</v>
      </c>
      <c r="C10" s="113">
        <v>375.85899999999998</v>
      </c>
      <c r="D10" s="113">
        <v>417.32</v>
      </c>
      <c r="E10" s="424">
        <f t="shared" si="0"/>
        <v>1.2885974013141643</v>
      </c>
      <c r="F10" s="129">
        <f t="shared" si="1"/>
        <v>1.110309983265001</v>
      </c>
      <c r="G10" s="133">
        <v>39</v>
      </c>
      <c r="H10" s="113">
        <v>50</v>
      </c>
      <c r="I10" s="113">
        <v>56</v>
      </c>
      <c r="J10" s="425">
        <f t="shared" si="2"/>
        <v>1.4358974358974359</v>
      </c>
      <c r="K10" s="134">
        <f t="shared" si="3"/>
        <v>1.1200000000000001</v>
      </c>
      <c r="L10" s="121"/>
      <c r="M10" s="121"/>
      <c r="N10" s="5">
        <f t="shared" si="4"/>
        <v>41.461000000000013</v>
      </c>
      <c r="O10" s="6">
        <f t="shared" si="5"/>
        <v>6</v>
      </c>
      <c r="P10" s="5">
        <f t="shared" si="6"/>
        <v>93.463999999999999</v>
      </c>
      <c r="Q10" s="6">
        <f t="shared" si="7"/>
        <v>17</v>
      </c>
    </row>
    <row r="11" spans="1:17" ht="14.45" hidden="1" customHeight="1" outlineLevel="1" x14ac:dyDescent="0.2">
      <c r="A11" s="441" t="s">
        <v>173</v>
      </c>
      <c r="B11" s="120">
        <v>81.114000000000004</v>
      </c>
      <c r="C11" s="113">
        <v>188.83600000000001</v>
      </c>
      <c r="D11" s="113">
        <v>142.785</v>
      </c>
      <c r="E11" s="424">
        <f t="shared" si="0"/>
        <v>1.7603003180708632</v>
      </c>
      <c r="F11" s="129">
        <f t="shared" si="1"/>
        <v>0.75613230528077269</v>
      </c>
      <c r="G11" s="133">
        <v>10</v>
      </c>
      <c r="H11" s="113">
        <v>12</v>
      </c>
      <c r="I11" s="113">
        <v>17</v>
      </c>
      <c r="J11" s="425">
        <f t="shared" si="2"/>
        <v>1.7</v>
      </c>
      <c r="K11" s="134">
        <f t="shared" si="3"/>
        <v>1.4166666666666667</v>
      </c>
      <c r="L11" s="121"/>
      <c r="M11" s="121"/>
      <c r="N11" s="5">
        <f t="shared" si="4"/>
        <v>-46.051000000000016</v>
      </c>
      <c r="O11" s="6">
        <f t="shared" si="5"/>
        <v>5</v>
      </c>
      <c r="P11" s="5">
        <f t="shared" si="6"/>
        <v>61.670999999999992</v>
      </c>
      <c r="Q11" s="6">
        <f t="shared" si="7"/>
        <v>7</v>
      </c>
    </row>
    <row r="12" spans="1:17" ht="14.45" hidden="1" customHeight="1" outlineLevel="1" thickBot="1" x14ac:dyDescent="0.25">
      <c r="A12" s="442" t="s">
        <v>206</v>
      </c>
      <c r="B12" s="238">
        <v>25.391999999999999</v>
      </c>
      <c r="C12" s="239">
        <v>0</v>
      </c>
      <c r="D12" s="239">
        <v>7.2610000000000001</v>
      </c>
      <c r="E12" s="424">
        <f t="shared" si="0"/>
        <v>0.28595620667926908</v>
      </c>
      <c r="F12" s="129" t="str">
        <f t="shared" si="1"/>
        <v/>
      </c>
      <c r="G12" s="241">
        <v>3</v>
      </c>
      <c r="H12" s="239">
        <v>0</v>
      </c>
      <c r="I12" s="239">
        <v>1</v>
      </c>
      <c r="J12" s="426">
        <f t="shared" si="2"/>
        <v>0.33333333333333331</v>
      </c>
      <c r="K12" s="242" t="str">
        <f t="shared" si="3"/>
        <v/>
      </c>
      <c r="L12" s="121"/>
      <c r="M12" s="121"/>
      <c r="N12" s="243">
        <f t="shared" si="4"/>
        <v>7.2610000000000001</v>
      </c>
      <c r="O12" s="244">
        <f t="shared" si="5"/>
        <v>1</v>
      </c>
      <c r="P12" s="243">
        <f t="shared" si="6"/>
        <v>-18.131</v>
      </c>
      <c r="Q12" s="244">
        <f t="shared" si="7"/>
        <v>-2</v>
      </c>
    </row>
    <row r="13" spans="1:17" ht="14.45" customHeight="1" collapsed="1" thickBot="1" x14ac:dyDescent="0.25">
      <c r="A13" s="117" t="s">
        <v>3</v>
      </c>
      <c r="B13" s="115">
        <f>SUM(B5:B12)</f>
        <v>4163.7019999999993</v>
      </c>
      <c r="C13" s="116">
        <f>SUM(C5:C12)</f>
        <v>3868.1170000000002</v>
      </c>
      <c r="D13" s="116">
        <f>SUM(D5:D12)</f>
        <v>4053.7989999999995</v>
      </c>
      <c r="E13" s="420">
        <f>IF(OR(D13=0,B13=0),0,D13/B13)</f>
        <v>0.97360449907318058</v>
      </c>
      <c r="F13" s="135">
        <f>IF(OR(D13=0,C13=0),0,D13/C13)</f>
        <v>1.0480032015577603</v>
      </c>
      <c r="G13" s="136">
        <f>SUM(G5:G12)</f>
        <v>488</v>
      </c>
      <c r="H13" s="116">
        <f>SUM(H5:H12)</f>
        <v>470</v>
      </c>
      <c r="I13" s="116">
        <f>SUM(I5:I12)</f>
        <v>480</v>
      </c>
      <c r="J13" s="420">
        <f>IF(OR(I13=0,G13=0),0,I13/G13)</f>
        <v>0.98360655737704916</v>
      </c>
      <c r="K13" s="137">
        <f>IF(OR(I13=0,H13=0),0,I13/H13)</f>
        <v>1.0212765957446808</v>
      </c>
      <c r="L13" s="121"/>
      <c r="M13" s="121"/>
      <c r="N13" s="127">
        <f t="shared" si="4"/>
        <v>185.68199999999933</v>
      </c>
      <c r="O13" s="138">
        <f t="shared" si="5"/>
        <v>10</v>
      </c>
      <c r="P13" s="127">
        <f t="shared" si="6"/>
        <v>-109.90299999999979</v>
      </c>
      <c r="Q13" s="138">
        <f t="shared" si="7"/>
        <v>-8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255</v>
      </c>
      <c r="B16" s="653" t="s">
        <v>70</v>
      </c>
      <c r="C16" s="654"/>
      <c r="D16" s="654"/>
      <c r="E16" s="655"/>
      <c r="F16" s="656"/>
      <c r="G16" s="653" t="s">
        <v>237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254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254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263</v>
      </c>
      <c r="Q17" s="144" t="s">
        <v>264</v>
      </c>
    </row>
    <row r="18" spans="1:17" ht="14.45" hidden="1" customHeight="1" outlineLevel="1" x14ac:dyDescent="0.2">
      <c r="A18" s="440" t="s">
        <v>167</v>
      </c>
      <c r="B18" s="119">
        <v>2267.8229999999999</v>
      </c>
      <c r="C18" s="114">
        <v>2055.721</v>
      </c>
      <c r="D18" s="114">
        <v>2145.7739999999999</v>
      </c>
      <c r="E18" s="424">
        <f>IF(OR(D18=0,B18=0),"",D18/B18)</f>
        <v>0.94618230787852486</v>
      </c>
      <c r="F18" s="129">
        <f>IF(OR(D18=0,C18=0),"",D18/C18)</f>
        <v>1.0438060417731783</v>
      </c>
      <c r="G18" s="119">
        <v>259</v>
      </c>
      <c r="H18" s="114">
        <v>252</v>
      </c>
      <c r="I18" s="114">
        <v>242</v>
      </c>
      <c r="J18" s="424">
        <f>IF(OR(I18=0,G18=0),"",I18/G18)</f>
        <v>0.93436293436293438</v>
      </c>
      <c r="K18" s="131">
        <f>IF(OR(I18=0,H18=0),"",I18/H18)</f>
        <v>0.96031746031746035</v>
      </c>
      <c r="L18" s="645">
        <v>0.91871999999999998</v>
      </c>
      <c r="M18" s="646"/>
      <c r="N18" s="145">
        <f t="shared" ref="N18:N26" si="8">D18-C18</f>
        <v>90.052999999999884</v>
      </c>
      <c r="O18" s="146">
        <f t="shared" ref="O18:O26" si="9">I18-H18</f>
        <v>-10</v>
      </c>
      <c r="P18" s="145">
        <f t="shared" ref="P18:P26" si="10">D18-B18</f>
        <v>-122.04899999999998</v>
      </c>
      <c r="Q18" s="146">
        <f t="shared" ref="Q18:Q26" si="11">I18-G18</f>
        <v>-17</v>
      </c>
    </row>
    <row r="19" spans="1:17" ht="14.45" hidden="1" customHeight="1" outlineLevel="1" x14ac:dyDescent="0.2">
      <c r="A19" s="441" t="s">
        <v>168</v>
      </c>
      <c r="B19" s="120">
        <v>242.529</v>
      </c>
      <c r="C19" s="113">
        <v>213.542</v>
      </c>
      <c r="D19" s="113">
        <v>239.29400000000001</v>
      </c>
      <c r="E19" s="425">
        <f t="shared" ref="E19:E25" si="12">IF(OR(D19=0,B19=0),"",D19/B19)</f>
        <v>0.98666138894730115</v>
      </c>
      <c r="F19" s="132">
        <f t="shared" ref="F19:F25" si="13">IF(OR(D19=0,C19=0),"",D19/C19)</f>
        <v>1.120594543462176</v>
      </c>
      <c r="G19" s="120">
        <v>29</v>
      </c>
      <c r="H19" s="113">
        <v>29</v>
      </c>
      <c r="I19" s="113">
        <v>33</v>
      </c>
      <c r="J19" s="425">
        <f t="shared" ref="J19:J25" si="14">IF(OR(I19=0,G19=0),"",I19/G19)</f>
        <v>1.1379310344827587</v>
      </c>
      <c r="K19" s="134">
        <f t="shared" ref="K19:K25" si="15">IF(OR(I19=0,H19=0),"",I19/H19)</f>
        <v>1.1379310344827587</v>
      </c>
      <c r="L19" s="645">
        <v>0.99456</v>
      </c>
      <c r="M19" s="646"/>
      <c r="N19" s="147">
        <f t="shared" si="8"/>
        <v>25.75200000000001</v>
      </c>
      <c r="O19" s="148">
        <f t="shared" si="9"/>
        <v>4</v>
      </c>
      <c r="P19" s="147">
        <f t="shared" si="10"/>
        <v>-3.2349999999999852</v>
      </c>
      <c r="Q19" s="148">
        <f t="shared" si="11"/>
        <v>4</v>
      </c>
    </row>
    <row r="20" spans="1:17" ht="14.45" hidden="1" customHeight="1" outlineLevel="1" x14ac:dyDescent="0.2">
      <c r="A20" s="441" t="s">
        <v>169</v>
      </c>
      <c r="B20" s="120">
        <v>975.226</v>
      </c>
      <c r="C20" s="113">
        <v>766.97</v>
      </c>
      <c r="D20" s="113">
        <v>835.99599999999998</v>
      </c>
      <c r="E20" s="425">
        <f t="shared" si="12"/>
        <v>0.85723309263698877</v>
      </c>
      <c r="F20" s="132">
        <f t="shared" si="13"/>
        <v>1.0899983050184492</v>
      </c>
      <c r="G20" s="120">
        <v>119</v>
      </c>
      <c r="H20" s="113">
        <v>95</v>
      </c>
      <c r="I20" s="113">
        <v>101</v>
      </c>
      <c r="J20" s="425">
        <f t="shared" si="14"/>
        <v>0.84873949579831931</v>
      </c>
      <c r="K20" s="134">
        <f t="shared" si="15"/>
        <v>1.0631578947368421</v>
      </c>
      <c r="L20" s="645">
        <v>0.96671999999999991</v>
      </c>
      <c r="M20" s="646"/>
      <c r="N20" s="147">
        <f t="shared" si="8"/>
        <v>69.025999999999954</v>
      </c>
      <c r="O20" s="148">
        <f t="shared" si="9"/>
        <v>6</v>
      </c>
      <c r="P20" s="147">
        <f t="shared" si="10"/>
        <v>-139.23000000000002</v>
      </c>
      <c r="Q20" s="148">
        <f t="shared" si="11"/>
        <v>-18</v>
      </c>
    </row>
    <row r="21" spans="1:17" ht="14.45" hidden="1" customHeight="1" outlineLevel="1" x14ac:dyDescent="0.2">
      <c r="A21" s="441" t="s">
        <v>170</v>
      </c>
      <c r="B21" s="120">
        <v>122.91200000000001</v>
      </c>
      <c r="C21" s="113">
        <v>163.27500000000001</v>
      </c>
      <c r="D21" s="113">
        <v>177.48400000000001</v>
      </c>
      <c r="E21" s="425">
        <f t="shared" si="12"/>
        <v>1.4439924498828429</v>
      </c>
      <c r="F21" s="132">
        <f t="shared" si="13"/>
        <v>1.087024957893125</v>
      </c>
      <c r="G21" s="120">
        <v>18</v>
      </c>
      <c r="H21" s="113">
        <v>23</v>
      </c>
      <c r="I21" s="113">
        <v>18</v>
      </c>
      <c r="J21" s="425">
        <f t="shared" si="14"/>
        <v>1</v>
      </c>
      <c r="K21" s="134">
        <f t="shared" si="15"/>
        <v>0.78260869565217395</v>
      </c>
      <c r="L21" s="645">
        <v>1.11744</v>
      </c>
      <c r="M21" s="646"/>
      <c r="N21" s="147">
        <f t="shared" si="8"/>
        <v>14.209000000000003</v>
      </c>
      <c r="O21" s="148">
        <f t="shared" si="9"/>
        <v>-5</v>
      </c>
      <c r="P21" s="147">
        <f t="shared" si="10"/>
        <v>54.572000000000003</v>
      </c>
      <c r="Q21" s="148">
        <f t="shared" si="11"/>
        <v>0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323.85599999999999</v>
      </c>
      <c r="C23" s="113">
        <v>358.32</v>
      </c>
      <c r="D23" s="113">
        <v>409.29199999999997</v>
      </c>
      <c r="E23" s="425">
        <f t="shared" si="12"/>
        <v>1.2638086062941554</v>
      </c>
      <c r="F23" s="132">
        <f t="shared" si="13"/>
        <v>1.1422527349854878</v>
      </c>
      <c r="G23" s="120">
        <v>39</v>
      </c>
      <c r="H23" s="113">
        <v>48</v>
      </c>
      <c r="I23" s="113">
        <v>54</v>
      </c>
      <c r="J23" s="425">
        <f t="shared" si="14"/>
        <v>1.3846153846153846</v>
      </c>
      <c r="K23" s="134">
        <f t="shared" si="15"/>
        <v>1.125</v>
      </c>
      <c r="L23" s="645">
        <v>0.98495999999999995</v>
      </c>
      <c r="M23" s="646"/>
      <c r="N23" s="147">
        <f t="shared" si="8"/>
        <v>50.97199999999998</v>
      </c>
      <c r="O23" s="148">
        <f t="shared" si="9"/>
        <v>6</v>
      </c>
      <c r="P23" s="147">
        <f t="shared" si="10"/>
        <v>85.435999999999979</v>
      </c>
      <c r="Q23" s="148">
        <f t="shared" si="11"/>
        <v>15</v>
      </c>
    </row>
    <row r="24" spans="1:17" ht="14.45" hidden="1" customHeight="1" outlineLevel="1" x14ac:dyDescent="0.2">
      <c r="A24" s="441" t="s">
        <v>173</v>
      </c>
      <c r="B24" s="120">
        <v>81.114000000000004</v>
      </c>
      <c r="C24" s="113">
        <v>188.83600000000001</v>
      </c>
      <c r="D24" s="113">
        <v>142.785</v>
      </c>
      <c r="E24" s="425">
        <f t="shared" si="12"/>
        <v>1.7603003180708632</v>
      </c>
      <c r="F24" s="132">
        <f t="shared" si="13"/>
        <v>0.75613230528077269</v>
      </c>
      <c r="G24" s="120">
        <v>10</v>
      </c>
      <c r="H24" s="113">
        <v>12</v>
      </c>
      <c r="I24" s="113">
        <v>17</v>
      </c>
      <c r="J24" s="425">
        <f t="shared" si="14"/>
        <v>1.7</v>
      </c>
      <c r="K24" s="134">
        <f t="shared" si="15"/>
        <v>1.4166666666666667</v>
      </c>
      <c r="L24" s="645">
        <v>1.0147199999999998</v>
      </c>
      <c r="M24" s="646"/>
      <c r="N24" s="147">
        <f t="shared" si="8"/>
        <v>-46.051000000000016</v>
      </c>
      <c r="O24" s="148">
        <f t="shared" si="9"/>
        <v>5</v>
      </c>
      <c r="P24" s="147">
        <f t="shared" si="10"/>
        <v>61.670999999999992</v>
      </c>
      <c r="Q24" s="148">
        <f t="shared" si="11"/>
        <v>7</v>
      </c>
    </row>
    <row r="25" spans="1:17" ht="14.45" hidden="1" customHeight="1" outlineLevel="1" thickBot="1" x14ac:dyDescent="0.25">
      <c r="A25" s="442" t="s">
        <v>206</v>
      </c>
      <c r="B25" s="238">
        <v>25.391999999999999</v>
      </c>
      <c r="C25" s="239">
        <v>0</v>
      </c>
      <c r="D25" s="239">
        <v>7.2610000000000001</v>
      </c>
      <c r="E25" s="426">
        <f t="shared" si="12"/>
        <v>0.28595620667926908</v>
      </c>
      <c r="F25" s="240" t="str">
        <f t="shared" si="13"/>
        <v/>
      </c>
      <c r="G25" s="238">
        <v>3</v>
      </c>
      <c r="H25" s="239">
        <v>0</v>
      </c>
      <c r="I25" s="239">
        <v>1</v>
      </c>
      <c r="J25" s="426">
        <f t="shared" si="14"/>
        <v>0.33333333333333331</v>
      </c>
      <c r="K25" s="242" t="str">
        <f t="shared" si="15"/>
        <v/>
      </c>
      <c r="L25" s="356"/>
      <c r="M25" s="357"/>
      <c r="N25" s="245">
        <f t="shared" si="8"/>
        <v>7.2610000000000001</v>
      </c>
      <c r="O25" s="246">
        <f t="shared" si="9"/>
        <v>1</v>
      </c>
      <c r="P25" s="245">
        <f t="shared" si="10"/>
        <v>-18.131</v>
      </c>
      <c r="Q25" s="246">
        <f t="shared" si="11"/>
        <v>-2</v>
      </c>
    </row>
    <row r="26" spans="1:17" ht="14.45" customHeight="1" collapsed="1" thickBot="1" x14ac:dyDescent="0.25">
      <c r="A26" s="445" t="s">
        <v>3</v>
      </c>
      <c r="B26" s="149">
        <f>SUM(B18:B25)</f>
        <v>4038.8519999999994</v>
      </c>
      <c r="C26" s="150">
        <f>SUM(C18:C25)</f>
        <v>3746.6640000000007</v>
      </c>
      <c r="D26" s="150">
        <f>SUM(D18:D25)</f>
        <v>3957.8859999999995</v>
      </c>
      <c r="E26" s="421">
        <f>IF(OR(D26=0,B26=0),0,D26/B26)</f>
        <v>0.97995321442825833</v>
      </c>
      <c r="F26" s="151">
        <f>IF(OR(D26=0,C26=0),0,D26/C26)</f>
        <v>1.0563760187729667</v>
      </c>
      <c r="G26" s="149">
        <f>SUM(G18:G25)</f>
        <v>477</v>
      </c>
      <c r="H26" s="150">
        <f>SUM(H18:H25)</f>
        <v>459</v>
      </c>
      <c r="I26" s="150">
        <f>SUM(I18:I25)</f>
        <v>466</v>
      </c>
      <c r="J26" s="421">
        <f>IF(OR(I26=0,G26=0),0,I26/G26)</f>
        <v>0.97693920335429774</v>
      </c>
      <c r="K26" s="152">
        <f>IF(OR(I26=0,H26=0),0,I26/H26)</f>
        <v>1.0152505446623095</v>
      </c>
      <c r="L26" s="121"/>
      <c r="M26" s="121"/>
      <c r="N26" s="143">
        <f t="shared" si="8"/>
        <v>211.22199999999884</v>
      </c>
      <c r="O26" s="153">
        <f t="shared" si="9"/>
        <v>7</v>
      </c>
      <c r="P26" s="143">
        <f t="shared" si="10"/>
        <v>-80.965999999999894</v>
      </c>
      <c r="Q26" s="153">
        <f t="shared" si="11"/>
        <v>-11</v>
      </c>
    </row>
    <row r="27" spans="1:17" ht="14.45" customHeight="1" x14ac:dyDescent="0.2">
      <c r="A27" s="154"/>
      <c r="B27" s="649" t="s">
        <v>204</v>
      </c>
      <c r="C27" s="658"/>
      <c r="D27" s="658"/>
      <c r="E27" s="659"/>
      <c r="F27" s="658"/>
      <c r="G27" s="649" t="s">
        <v>205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256</v>
      </c>
      <c r="B29" s="668" t="s">
        <v>70</v>
      </c>
      <c r="C29" s="669"/>
      <c r="D29" s="669"/>
      <c r="E29" s="670"/>
      <c r="F29" s="671"/>
      <c r="G29" s="669" t="s">
        <v>237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254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263</v>
      </c>
      <c r="Q30" s="161" t="s">
        <v>264</v>
      </c>
    </row>
    <row r="31" spans="1:17" ht="14.45" hidden="1" customHeight="1" outlineLevel="1" x14ac:dyDescent="0.2">
      <c r="A31" s="440" t="s">
        <v>167</v>
      </c>
      <c r="B31" s="119">
        <v>81.933000000000007</v>
      </c>
      <c r="C31" s="114">
        <v>46.716000000000001</v>
      </c>
      <c r="D31" s="114">
        <v>44.831000000000003</v>
      </c>
      <c r="E31" s="424">
        <f>IF(OR(D31=0,B31=0),"",D31/B31)</f>
        <v>0.54716658733355306</v>
      </c>
      <c r="F31" s="129">
        <f>IF(OR(D31=0,C31=0),"",D31/C31)</f>
        <v>0.95964979878414247</v>
      </c>
      <c r="G31" s="130">
        <v>8</v>
      </c>
      <c r="H31" s="114">
        <v>4</v>
      </c>
      <c r="I31" s="114">
        <v>6</v>
      </c>
      <c r="J31" s="424">
        <f>IF(OR(I31=0,G31=0),"",I31/G31)</f>
        <v>0.75</v>
      </c>
      <c r="K31" s="131">
        <f>IF(OR(I31=0,H31=0),"",I31/H31)</f>
        <v>1.5</v>
      </c>
      <c r="L31" s="155"/>
      <c r="M31" s="155"/>
      <c r="N31" s="145">
        <f t="shared" ref="N31:N39" si="16">D31-C31</f>
        <v>-1.884999999999998</v>
      </c>
      <c r="O31" s="146">
        <f t="shared" ref="O31:O39" si="17">I31-H31</f>
        <v>2</v>
      </c>
      <c r="P31" s="145">
        <f t="shared" ref="P31:P39" si="18">D31-B31</f>
        <v>-37.102000000000004</v>
      </c>
      <c r="Q31" s="146">
        <f t="shared" ref="Q31:Q39" si="19">I31-G31</f>
        <v>-2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16.748000000000001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2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-16.748000000000001</v>
      </c>
      <c r="O32" s="148">
        <f t="shared" si="17"/>
        <v>-2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25.716000000000001</v>
      </c>
      <c r="C33" s="113">
        <v>40.450000000000003</v>
      </c>
      <c r="D33" s="113">
        <v>43.054000000000002</v>
      </c>
      <c r="E33" s="425">
        <f t="shared" si="20"/>
        <v>1.6742106081816768</v>
      </c>
      <c r="F33" s="132">
        <f t="shared" si="21"/>
        <v>1.0643757725587144</v>
      </c>
      <c r="G33" s="133">
        <v>2</v>
      </c>
      <c r="H33" s="113">
        <v>3</v>
      </c>
      <c r="I33" s="113">
        <v>6</v>
      </c>
      <c r="J33" s="425">
        <f t="shared" si="22"/>
        <v>3</v>
      </c>
      <c r="K33" s="134">
        <f t="shared" si="23"/>
        <v>2</v>
      </c>
      <c r="L33" s="155"/>
      <c r="M33" s="155"/>
      <c r="N33" s="147">
        <f t="shared" si="16"/>
        <v>2.6039999999999992</v>
      </c>
      <c r="O33" s="148">
        <f t="shared" si="17"/>
        <v>3</v>
      </c>
      <c r="P33" s="147">
        <f t="shared" si="18"/>
        <v>17.338000000000001</v>
      </c>
      <c r="Q33" s="148">
        <f t="shared" si="19"/>
        <v>4</v>
      </c>
    </row>
    <row r="34" spans="1:17" ht="14.45" hidden="1" customHeight="1" outlineLevel="1" x14ac:dyDescent="0.2">
      <c r="A34" s="441" t="s">
        <v>170</v>
      </c>
      <c r="B34" s="120">
        <v>17.201000000000001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1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-17.201000000000001</v>
      </c>
      <c r="Q34" s="148">
        <f t="shared" si="19"/>
        <v>-1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17.539000000000001</v>
      </c>
      <c r="D36" s="113">
        <v>8.0280000000000005</v>
      </c>
      <c r="E36" s="425" t="str">
        <f t="shared" si="20"/>
        <v/>
      </c>
      <c r="F36" s="132">
        <f t="shared" si="21"/>
        <v>0.45772278921261189</v>
      </c>
      <c r="G36" s="133">
        <v>0</v>
      </c>
      <c r="H36" s="113">
        <v>2</v>
      </c>
      <c r="I36" s="113">
        <v>2</v>
      </c>
      <c r="J36" s="425" t="str">
        <f t="shared" si="22"/>
        <v/>
      </c>
      <c r="K36" s="134">
        <f t="shared" si="23"/>
        <v>1</v>
      </c>
      <c r="L36" s="155"/>
      <c r="M36" s="155"/>
      <c r="N36" s="147">
        <f t="shared" si="16"/>
        <v>-9.511000000000001</v>
      </c>
      <c r="O36" s="148">
        <f t="shared" si="17"/>
        <v>0</v>
      </c>
      <c r="P36" s="147">
        <f t="shared" si="18"/>
        <v>8.0280000000000005</v>
      </c>
      <c r="Q36" s="148">
        <f t="shared" si="19"/>
        <v>2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206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124.85</v>
      </c>
      <c r="C39" s="162">
        <f>SUM(C31:C38)</f>
        <v>121.453</v>
      </c>
      <c r="D39" s="162">
        <f>SUM(D31:D38)</f>
        <v>95.913000000000011</v>
      </c>
      <c r="E39" s="422">
        <f>IF(OR(D39=0,B39=0),0,D39/B39)</f>
        <v>0.76822587104525442</v>
      </c>
      <c r="F39" s="163">
        <f>IF(OR(D39=0,C39=0),0,D39/C39)</f>
        <v>0.78971289305327996</v>
      </c>
      <c r="G39" s="164">
        <f>SUM(G31:G38)</f>
        <v>11</v>
      </c>
      <c r="H39" s="162">
        <f>SUM(H31:H38)</f>
        <v>11</v>
      </c>
      <c r="I39" s="162">
        <f>SUM(I31:I38)</f>
        <v>14</v>
      </c>
      <c r="J39" s="422">
        <f>IF(OR(I39=0,G39=0),0,I39/G39)</f>
        <v>1.2727272727272727</v>
      </c>
      <c r="K39" s="165">
        <f>IF(OR(I39=0,H39=0),0,I39/H39)</f>
        <v>1.2727272727272727</v>
      </c>
      <c r="L39" s="155"/>
      <c r="M39" s="155"/>
      <c r="N39" s="160">
        <f t="shared" si="16"/>
        <v>-25.539999999999992</v>
      </c>
      <c r="O39" s="166">
        <f t="shared" si="17"/>
        <v>3</v>
      </c>
      <c r="P39" s="160">
        <f t="shared" si="18"/>
        <v>-28.936999999999983</v>
      </c>
      <c r="Q39" s="166">
        <f t="shared" si="19"/>
        <v>3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257</v>
      </c>
      <c r="B42" s="662" t="s">
        <v>70</v>
      </c>
      <c r="C42" s="663"/>
      <c r="D42" s="663"/>
      <c r="E42" s="664"/>
      <c r="F42" s="665"/>
      <c r="G42" s="663" t="s">
        <v>237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254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263</v>
      </c>
      <c r="Q43" s="417" t="s">
        <v>264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206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253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299</v>
      </c>
    </row>
    <row r="56" spans="1:17" ht="14.45" customHeight="1" x14ac:dyDescent="0.2">
      <c r="A56" s="386" t="s">
        <v>300</v>
      </c>
    </row>
    <row r="57" spans="1:17" ht="14.45" customHeight="1" x14ac:dyDescent="0.2">
      <c r="A57" s="385" t="s">
        <v>301</v>
      </c>
    </row>
    <row r="58" spans="1:17" ht="14.45" customHeight="1" x14ac:dyDescent="0.2">
      <c r="A58" s="386" t="s">
        <v>302</v>
      </c>
    </row>
    <row r="59" spans="1:17" ht="14.45" customHeight="1" x14ac:dyDescent="0.2">
      <c r="A59" s="386" t="s">
        <v>260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00895F6A-4F27-45BE-B2F2-9965C3643B1E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371" t="s">
        <v>325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636</v>
      </c>
      <c r="C33" s="199">
        <v>562</v>
      </c>
      <c r="D33" s="84">
        <f>IF(C33="","",C33-B33)</f>
        <v>-74</v>
      </c>
      <c r="E33" s="85">
        <f>IF(C33="","",C33/B33)</f>
        <v>0.88364779874213839</v>
      </c>
      <c r="F33" s="86">
        <v>41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1394</v>
      </c>
      <c r="C34" s="200">
        <v>1255</v>
      </c>
      <c r="D34" s="87">
        <f t="shared" ref="D34:D45" si="0">IF(C34="","",C34-B34)</f>
        <v>-139</v>
      </c>
      <c r="E34" s="88">
        <f t="shared" ref="E34:E45" si="1">IF(C34="","",C34/B34)</f>
        <v>0.90028694404591103</v>
      </c>
      <c r="F34" s="89">
        <v>110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2308</v>
      </c>
      <c r="C35" s="200">
        <v>2056</v>
      </c>
      <c r="D35" s="87">
        <f t="shared" si="0"/>
        <v>-252</v>
      </c>
      <c r="E35" s="88">
        <f t="shared" si="1"/>
        <v>0.89081455805892551</v>
      </c>
      <c r="F35" s="89">
        <v>186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3152</v>
      </c>
      <c r="C36" s="200">
        <v>2752</v>
      </c>
      <c r="D36" s="87">
        <f t="shared" si="0"/>
        <v>-400</v>
      </c>
      <c r="E36" s="88">
        <f t="shared" si="1"/>
        <v>0.87309644670050757</v>
      </c>
      <c r="F36" s="89">
        <v>230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3848</v>
      </c>
      <c r="C37" s="200">
        <v>3372</v>
      </c>
      <c r="D37" s="87">
        <f t="shared" si="0"/>
        <v>-476</v>
      </c>
      <c r="E37" s="88">
        <f t="shared" si="1"/>
        <v>0.87629937629937626</v>
      </c>
      <c r="F37" s="89">
        <v>274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4829</v>
      </c>
      <c r="C38" s="200">
        <v>4215</v>
      </c>
      <c r="D38" s="87">
        <f t="shared" si="0"/>
        <v>-614</v>
      </c>
      <c r="E38" s="88">
        <f t="shared" si="1"/>
        <v>0.87285152205425554</v>
      </c>
      <c r="F38" s="89">
        <v>324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4996</v>
      </c>
      <c r="C39" s="200">
        <v>4340</v>
      </c>
      <c r="D39" s="87">
        <f t="shared" si="0"/>
        <v>-656</v>
      </c>
      <c r="E39" s="88">
        <f t="shared" si="1"/>
        <v>0.86869495596477186</v>
      </c>
      <c r="F39" s="89">
        <v>332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5849</v>
      </c>
      <c r="C40" s="200">
        <v>5178</v>
      </c>
      <c r="D40" s="87">
        <f t="shared" si="0"/>
        <v>-671</v>
      </c>
      <c r="E40" s="88">
        <f t="shared" si="1"/>
        <v>0.88527953496324163</v>
      </c>
      <c r="F40" s="89">
        <v>466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34F05F04-7D35-4A11-8002-E7E9AF56EDE2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8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6087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371" t="s">
        <v>325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266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43" t="s">
        <v>5936</v>
      </c>
      <c r="B5" s="944"/>
      <c r="C5" s="945"/>
      <c r="D5" s="946"/>
      <c r="E5" s="947"/>
      <c r="F5" s="948"/>
      <c r="G5" s="949"/>
      <c r="H5" s="950">
        <v>1</v>
      </c>
      <c r="I5" s="951">
        <v>7.77</v>
      </c>
      <c r="J5" s="952">
        <v>15</v>
      </c>
      <c r="K5" s="953">
        <v>7.77</v>
      </c>
      <c r="L5" s="954">
        <v>5</v>
      </c>
      <c r="M5" s="954">
        <v>45</v>
      </c>
      <c r="N5" s="955">
        <v>15</v>
      </c>
      <c r="O5" s="954" t="s">
        <v>5937</v>
      </c>
      <c r="P5" s="956" t="s">
        <v>5938</v>
      </c>
      <c r="Q5" s="957">
        <f>H5-B5</f>
        <v>1</v>
      </c>
      <c r="R5" s="974">
        <f>I5-C5</f>
        <v>7.77</v>
      </c>
      <c r="S5" s="957">
        <f>H5-E5</f>
        <v>1</v>
      </c>
      <c r="T5" s="974">
        <f>I5-F5</f>
        <v>7.77</v>
      </c>
      <c r="U5" s="984">
        <v>15</v>
      </c>
      <c r="V5" s="944">
        <v>15</v>
      </c>
      <c r="W5" s="944">
        <v>0</v>
      </c>
      <c r="X5" s="985">
        <v>1</v>
      </c>
      <c r="Y5" s="986"/>
    </row>
    <row r="6" spans="1:25" ht="14.45" customHeight="1" x14ac:dyDescent="0.2">
      <c r="A6" s="958" t="s">
        <v>5939</v>
      </c>
      <c r="B6" s="923"/>
      <c r="C6" s="924"/>
      <c r="D6" s="925"/>
      <c r="E6" s="908">
        <v>1</v>
      </c>
      <c r="F6" s="909">
        <v>82.71</v>
      </c>
      <c r="G6" s="910">
        <v>141</v>
      </c>
      <c r="H6" s="912"/>
      <c r="I6" s="906"/>
      <c r="J6" s="907"/>
      <c r="K6" s="911">
        <v>81.209999999999994</v>
      </c>
      <c r="L6" s="912">
        <v>75</v>
      </c>
      <c r="M6" s="912">
        <v>372</v>
      </c>
      <c r="N6" s="913">
        <v>124</v>
      </c>
      <c r="O6" s="912" t="s">
        <v>5937</v>
      </c>
      <c r="P6" s="927" t="s">
        <v>5940</v>
      </c>
      <c r="Q6" s="914">
        <f t="shared" ref="Q6:R69" si="0">H6-B6</f>
        <v>0</v>
      </c>
      <c r="R6" s="975">
        <f t="shared" si="0"/>
        <v>0</v>
      </c>
      <c r="S6" s="914">
        <f t="shared" ref="S6:S69" si="1">H6-E6</f>
        <v>-1</v>
      </c>
      <c r="T6" s="975">
        <f t="shared" ref="T6:T69" si="2">I6-F6</f>
        <v>-82.71</v>
      </c>
      <c r="U6" s="982" t="s">
        <v>587</v>
      </c>
      <c r="V6" s="923" t="s">
        <v>587</v>
      </c>
      <c r="W6" s="923" t="s">
        <v>587</v>
      </c>
      <c r="X6" s="980" t="s">
        <v>587</v>
      </c>
      <c r="Y6" s="978"/>
    </row>
    <row r="7" spans="1:25" ht="14.45" customHeight="1" x14ac:dyDescent="0.2">
      <c r="A7" s="958" t="s">
        <v>5941</v>
      </c>
      <c r="B7" s="923"/>
      <c r="C7" s="924"/>
      <c r="D7" s="925"/>
      <c r="E7" s="926">
        <v>1</v>
      </c>
      <c r="F7" s="906">
        <v>33.15</v>
      </c>
      <c r="G7" s="907">
        <v>22</v>
      </c>
      <c r="H7" s="908">
        <v>4</v>
      </c>
      <c r="I7" s="909">
        <v>146.74</v>
      </c>
      <c r="J7" s="910">
        <v>38.799999999999997</v>
      </c>
      <c r="K7" s="911">
        <v>33.15</v>
      </c>
      <c r="L7" s="912">
        <v>22</v>
      </c>
      <c r="M7" s="912">
        <v>135</v>
      </c>
      <c r="N7" s="913">
        <v>45</v>
      </c>
      <c r="O7" s="912" t="s">
        <v>5937</v>
      </c>
      <c r="P7" s="927" t="s">
        <v>5942</v>
      </c>
      <c r="Q7" s="914">
        <f t="shared" si="0"/>
        <v>4</v>
      </c>
      <c r="R7" s="975">
        <f t="shared" si="0"/>
        <v>146.74</v>
      </c>
      <c r="S7" s="914">
        <f t="shared" si="1"/>
        <v>3</v>
      </c>
      <c r="T7" s="975">
        <f t="shared" si="2"/>
        <v>113.59</v>
      </c>
      <c r="U7" s="982">
        <v>180</v>
      </c>
      <c r="V7" s="923">
        <v>155.19999999999999</v>
      </c>
      <c r="W7" s="923">
        <v>-24.800000000000011</v>
      </c>
      <c r="X7" s="980">
        <v>0.86222222222222211</v>
      </c>
      <c r="Y7" s="978">
        <v>4</v>
      </c>
    </row>
    <row r="8" spans="1:25" ht="14.45" customHeight="1" x14ac:dyDescent="0.2">
      <c r="A8" s="958" t="s">
        <v>5943</v>
      </c>
      <c r="B8" s="923">
        <v>6</v>
      </c>
      <c r="C8" s="924">
        <v>135.38</v>
      </c>
      <c r="D8" s="925">
        <v>23.5</v>
      </c>
      <c r="E8" s="926">
        <v>4</v>
      </c>
      <c r="F8" s="906">
        <v>83.24</v>
      </c>
      <c r="G8" s="907">
        <v>19.8</v>
      </c>
      <c r="H8" s="908">
        <v>7</v>
      </c>
      <c r="I8" s="909">
        <v>145.12</v>
      </c>
      <c r="J8" s="910">
        <v>20.3</v>
      </c>
      <c r="K8" s="911">
        <v>20.34</v>
      </c>
      <c r="L8" s="912">
        <v>11</v>
      </c>
      <c r="M8" s="912">
        <v>87</v>
      </c>
      <c r="N8" s="913">
        <v>29</v>
      </c>
      <c r="O8" s="912" t="s">
        <v>5937</v>
      </c>
      <c r="P8" s="927" t="s">
        <v>5944</v>
      </c>
      <c r="Q8" s="914">
        <f t="shared" si="0"/>
        <v>1</v>
      </c>
      <c r="R8" s="975">
        <f t="shared" si="0"/>
        <v>9.7400000000000091</v>
      </c>
      <c r="S8" s="914">
        <f t="shared" si="1"/>
        <v>3</v>
      </c>
      <c r="T8" s="975">
        <f t="shared" si="2"/>
        <v>61.88000000000001</v>
      </c>
      <c r="U8" s="982">
        <v>203</v>
      </c>
      <c r="V8" s="923">
        <v>142.1</v>
      </c>
      <c r="W8" s="923">
        <v>-60.900000000000006</v>
      </c>
      <c r="X8" s="980">
        <v>0.7</v>
      </c>
      <c r="Y8" s="978">
        <v>1</v>
      </c>
    </row>
    <row r="9" spans="1:25" ht="14.45" customHeight="1" x14ac:dyDescent="0.2">
      <c r="A9" s="958" t="s">
        <v>5945</v>
      </c>
      <c r="B9" s="923"/>
      <c r="C9" s="924"/>
      <c r="D9" s="925"/>
      <c r="E9" s="926"/>
      <c r="F9" s="906"/>
      <c r="G9" s="907"/>
      <c r="H9" s="908">
        <v>2</v>
      </c>
      <c r="I9" s="909">
        <v>26.31</v>
      </c>
      <c r="J9" s="910">
        <v>8</v>
      </c>
      <c r="K9" s="911">
        <v>12.65</v>
      </c>
      <c r="L9" s="912">
        <v>5</v>
      </c>
      <c r="M9" s="912">
        <v>60</v>
      </c>
      <c r="N9" s="913">
        <v>20</v>
      </c>
      <c r="O9" s="912" t="s">
        <v>5937</v>
      </c>
      <c r="P9" s="927" t="s">
        <v>5946</v>
      </c>
      <c r="Q9" s="914">
        <f t="shared" si="0"/>
        <v>2</v>
      </c>
      <c r="R9" s="975">
        <f t="shared" si="0"/>
        <v>26.31</v>
      </c>
      <c r="S9" s="914">
        <f t="shared" si="1"/>
        <v>2</v>
      </c>
      <c r="T9" s="975">
        <f t="shared" si="2"/>
        <v>26.31</v>
      </c>
      <c r="U9" s="982">
        <v>40</v>
      </c>
      <c r="V9" s="923">
        <v>16</v>
      </c>
      <c r="W9" s="923">
        <v>-24</v>
      </c>
      <c r="X9" s="980">
        <v>0.4</v>
      </c>
      <c r="Y9" s="978"/>
    </row>
    <row r="10" spans="1:25" ht="14.45" customHeight="1" x14ac:dyDescent="0.2">
      <c r="A10" s="958" t="s">
        <v>5947</v>
      </c>
      <c r="B10" s="923"/>
      <c r="C10" s="924"/>
      <c r="D10" s="925"/>
      <c r="E10" s="908">
        <v>2</v>
      </c>
      <c r="F10" s="909">
        <v>8.32</v>
      </c>
      <c r="G10" s="910">
        <v>9.5</v>
      </c>
      <c r="H10" s="912"/>
      <c r="I10" s="906"/>
      <c r="J10" s="907"/>
      <c r="K10" s="911">
        <v>4.13</v>
      </c>
      <c r="L10" s="912">
        <v>4</v>
      </c>
      <c r="M10" s="912">
        <v>36</v>
      </c>
      <c r="N10" s="913">
        <v>12</v>
      </c>
      <c r="O10" s="912" t="s">
        <v>5937</v>
      </c>
      <c r="P10" s="927" t="s">
        <v>5948</v>
      </c>
      <c r="Q10" s="914">
        <f t="shared" si="0"/>
        <v>0</v>
      </c>
      <c r="R10" s="975">
        <f t="shared" si="0"/>
        <v>0</v>
      </c>
      <c r="S10" s="914">
        <f t="shared" si="1"/>
        <v>-2</v>
      </c>
      <c r="T10" s="975">
        <f t="shared" si="2"/>
        <v>-8.32</v>
      </c>
      <c r="U10" s="982" t="s">
        <v>587</v>
      </c>
      <c r="V10" s="923" t="s">
        <v>587</v>
      </c>
      <c r="W10" s="923" t="s">
        <v>587</v>
      </c>
      <c r="X10" s="980" t="s">
        <v>587</v>
      </c>
      <c r="Y10" s="978"/>
    </row>
    <row r="11" spans="1:25" ht="14.45" customHeight="1" x14ac:dyDescent="0.2">
      <c r="A11" s="958" t="s">
        <v>5949</v>
      </c>
      <c r="B11" s="923"/>
      <c r="C11" s="924"/>
      <c r="D11" s="925"/>
      <c r="E11" s="908">
        <v>1</v>
      </c>
      <c r="F11" s="909">
        <v>1.0900000000000001</v>
      </c>
      <c r="G11" s="910">
        <v>13</v>
      </c>
      <c r="H11" s="912"/>
      <c r="I11" s="906"/>
      <c r="J11" s="907"/>
      <c r="K11" s="911">
        <v>0.93</v>
      </c>
      <c r="L11" s="912">
        <v>4</v>
      </c>
      <c r="M11" s="912">
        <v>33</v>
      </c>
      <c r="N11" s="913">
        <v>11</v>
      </c>
      <c r="O11" s="912" t="s">
        <v>5937</v>
      </c>
      <c r="P11" s="927" t="s">
        <v>5950</v>
      </c>
      <c r="Q11" s="914">
        <f t="shared" si="0"/>
        <v>0</v>
      </c>
      <c r="R11" s="975">
        <f t="shared" si="0"/>
        <v>0</v>
      </c>
      <c r="S11" s="914">
        <f t="shared" si="1"/>
        <v>-1</v>
      </c>
      <c r="T11" s="975">
        <f t="shared" si="2"/>
        <v>-1.0900000000000001</v>
      </c>
      <c r="U11" s="982" t="s">
        <v>587</v>
      </c>
      <c r="V11" s="923" t="s">
        <v>587</v>
      </c>
      <c r="W11" s="923" t="s">
        <v>587</v>
      </c>
      <c r="X11" s="980" t="s">
        <v>587</v>
      </c>
      <c r="Y11" s="978"/>
    </row>
    <row r="12" spans="1:25" ht="14.45" customHeight="1" x14ac:dyDescent="0.2">
      <c r="A12" s="958" t="s">
        <v>5951</v>
      </c>
      <c r="B12" s="923"/>
      <c r="C12" s="924"/>
      <c r="D12" s="925"/>
      <c r="E12" s="926"/>
      <c r="F12" s="906"/>
      <c r="G12" s="907"/>
      <c r="H12" s="908">
        <v>1</v>
      </c>
      <c r="I12" s="909">
        <v>0.56000000000000005</v>
      </c>
      <c r="J12" s="910">
        <v>4</v>
      </c>
      <c r="K12" s="911">
        <v>0.56000000000000005</v>
      </c>
      <c r="L12" s="912">
        <v>2</v>
      </c>
      <c r="M12" s="912">
        <v>21</v>
      </c>
      <c r="N12" s="913">
        <v>7</v>
      </c>
      <c r="O12" s="912" t="s">
        <v>5937</v>
      </c>
      <c r="P12" s="927" t="s">
        <v>5952</v>
      </c>
      <c r="Q12" s="914">
        <f t="shared" si="0"/>
        <v>1</v>
      </c>
      <c r="R12" s="975">
        <f t="shared" si="0"/>
        <v>0.56000000000000005</v>
      </c>
      <c r="S12" s="914">
        <f t="shared" si="1"/>
        <v>1</v>
      </c>
      <c r="T12" s="975">
        <f t="shared" si="2"/>
        <v>0.56000000000000005</v>
      </c>
      <c r="U12" s="982">
        <v>7</v>
      </c>
      <c r="V12" s="923">
        <v>4</v>
      </c>
      <c r="W12" s="923">
        <v>-3</v>
      </c>
      <c r="X12" s="980">
        <v>0.5714285714285714</v>
      </c>
      <c r="Y12" s="978"/>
    </row>
    <row r="13" spans="1:25" ht="14.45" customHeight="1" x14ac:dyDescent="0.2">
      <c r="A13" s="958" t="s">
        <v>5953</v>
      </c>
      <c r="B13" s="923"/>
      <c r="C13" s="924"/>
      <c r="D13" s="925"/>
      <c r="E13" s="908">
        <v>3</v>
      </c>
      <c r="F13" s="909">
        <v>1.28</v>
      </c>
      <c r="G13" s="910">
        <v>1.3</v>
      </c>
      <c r="H13" s="912">
        <v>1</v>
      </c>
      <c r="I13" s="906">
        <v>0.42</v>
      </c>
      <c r="J13" s="915">
        <v>4</v>
      </c>
      <c r="K13" s="911">
        <v>0.42</v>
      </c>
      <c r="L13" s="912">
        <v>1</v>
      </c>
      <c r="M13" s="912">
        <v>5</v>
      </c>
      <c r="N13" s="913">
        <v>2</v>
      </c>
      <c r="O13" s="912" t="s">
        <v>5937</v>
      </c>
      <c r="P13" s="927" t="s">
        <v>5954</v>
      </c>
      <c r="Q13" s="914">
        <f t="shared" si="0"/>
        <v>1</v>
      </c>
      <c r="R13" s="975">
        <f t="shared" si="0"/>
        <v>0.42</v>
      </c>
      <c r="S13" s="914">
        <f t="shared" si="1"/>
        <v>-2</v>
      </c>
      <c r="T13" s="975">
        <f t="shared" si="2"/>
        <v>-0.8600000000000001</v>
      </c>
      <c r="U13" s="982">
        <v>2</v>
      </c>
      <c r="V13" s="923">
        <v>4</v>
      </c>
      <c r="W13" s="923">
        <v>2</v>
      </c>
      <c r="X13" s="980">
        <v>2</v>
      </c>
      <c r="Y13" s="978">
        <v>2</v>
      </c>
    </row>
    <row r="14" spans="1:25" ht="14.45" customHeight="1" x14ac:dyDescent="0.2">
      <c r="A14" s="958" t="s">
        <v>5955</v>
      </c>
      <c r="B14" s="923">
        <v>1</v>
      </c>
      <c r="C14" s="924">
        <v>13.4</v>
      </c>
      <c r="D14" s="925">
        <v>7</v>
      </c>
      <c r="E14" s="908">
        <v>2</v>
      </c>
      <c r="F14" s="909">
        <v>28.4</v>
      </c>
      <c r="G14" s="910">
        <v>18</v>
      </c>
      <c r="H14" s="912">
        <v>1</v>
      </c>
      <c r="I14" s="906">
        <v>13.67</v>
      </c>
      <c r="J14" s="915">
        <v>14</v>
      </c>
      <c r="K14" s="911">
        <v>13.4</v>
      </c>
      <c r="L14" s="912">
        <v>1</v>
      </c>
      <c r="M14" s="912">
        <v>12</v>
      </c>
      <c r="N14" s="913">
        <v>4</v>
      </c>
      <c r="O14" s="912" t="s">
        <v>5050</v>
      </c>
      <c r="P14" s="927" t="s">
        <v>5956</v>
      </c>
      <c r="Q14" s="914">
        <f t="shared" si="0"/>
        <v>0</v>
      </c>
      <c r="R14" s="975">
        <f t="shared" si="0"/>
        <v>0.26999999999999957</v>
      </c>
      <c r="S14" s="914">
        <f t="shared" si="1"/>
        <v>-1</v>
      </c>
      <c r="T14" s="975">
        <f t="shared" si="2"/>
        <v>-14.729999999999999</v>
      </c>
      <c r="U14" s="982">
        <v>4</v>
      </c>
      <c r="V14" s="923">
        <v>14</v>
      </c>
      <c r="W14" s="923">
        <v>10</v>
      </c>
      <c r="X14" s="980">
        <v>3.5</v>
      </c>
      <c r="Y14" s="978">
        <v>10</v>
      </c>
    </row>
    <row r="15" spans="1:25" ht="14.45" customHeight="1" x14ac:dyDescent="0.2">
      <c r="A15" s="942" t="s">
        <v>5957</v>
      </c>
      <c r="B15" s="929"/>
      <c r="C15" s="930"/>
      <c r="D15" s="928"/>
      <c r="E15" s="931">
        <v>3</v>
      </c>
      <c r="F15" s="932">
        <v>40.270000000000003</v>
      </c>
      <c r="G15" s="916">
        <v>9.6999999999999993</v>
      </c>
      <c r="H15" s="933">
        <v>1</v>
      </c>
      <c r="I15" s="934">
        <v>14.17</v>
      </c>
      <c r="J15" s="917">
        <v>12</v>
      </c>
      <c r="K15" s="935">
        <v>14.17</v>
      </c>
      <c r="L15" s="933">
        <v>2</v>
      </c>
      <c r="M15" s="933">
        <v>18</v>
      </c>
      <c r="N15" s="936">
        <v>6</v>
      </c>
      <c r="O15" s="933" t="s">
        <v>5050</v>
      </c>
      <c r="P15" s="937" t="s">
        <v>5958</v>
      </c>
      <c r="Q15" s="938">
        <f t="shared" si="0"/>
        <v>1</v>
      </c>
      <c r="R15" s="976">
        <f t="shared" si="0"/>
        <v>14.17</v>
      </c>
      <c r="S15" s="938">
        <f t="shared" si="1"/>
        <v>-2</v>
      </c>
      <c r="T15" s="976">
        <f t="shared" si="2"/>
        <v>-26.1</v>
      </c>
      <c r="U15" s="983">
        <v>6</v>
      </c>
      <c r="V15" s="929">
        <v>12</v>
      </c>
      <c r="W15" s="929">
        <v>6</v>
      </c>
      <c r="X15" s="981">
        <v>2</v>
      </c>
      <c r="Y15" s="979">
        <v>6</v>
      </c>
    </row>
    <row r="16" spans="1:25" ht="14.45" customHeight="1" x14ac:dyDescent="0.2">
      <c r="A16" s="942" t="s">
        <v>5959</v>
      </c>
      <c r="B16" s="929">
        <v>7</v>
      </c>
      <c r="C16" s="930">
        <v>101.71</v>
      </c>
      <c r="D16" s="928">
        <v>13.7</v>
      </c>
      <c r="E16" s="931">
        <v>3</v>
      </c>
      <c r="F16" s="932">
        <v>43.96</v>
      </c>
      <c r="G16" s="916">
        <v>14.7</v>
      </c>
      <c r="H16" s="933">
        <v>2</v>
      </c>
      <c r="I16" s="934">
        <v>32.020000000000003</v>
      </c>
      <c r="J16" s="917">
        <v>13.5</v>
      </c>
      <c r="K16" s="935">
        <v>17.2</v>
      </c>
      <c r="L16" s="933">
        <v>4</v>
      </c>
      <c r="M16" s="933">
        <v>39</v>
      </c>
      <c r="N16" s="936">
        <v>13</v>
      </c>
      <c r="O16" s="933" t="s">
        <v>5050</v>
      </c>
      <c r="P16" s="937" t="s">
        <v>5960</v>
      </c>
      <c r="Q16" s="938">
        <f t="shared" si="0"/>
        <v>-5</v>
      </c>
      <c r="R16" s="976">
        <f t="shared" si="0"/>
        <v>-69.69</v>
      </c>
      <c r="S16" s="938">
        <f t="shared" si="1"/>
        <v>-1</v>
      </c>
      <c r="T16" s="976">
        <f t="shared" si="2"/>
        <v>-11.939999999999998</v>
      </c>
      <c r="U16" s="983">
        <v>26</v>
      </c>
      <c r="V16" s="929">
        <v>27</v>
      </c>
      <c r="W16" s="929">
        <v>1</v>
      </c>
      <c r="X16" s="981">
        <v>1.0384615384615385</v>
      </c>
      <c r="Y16" s="979">
        <v>9</v>
      </c>
    </row>
    <row r="17" spans="1:25" ht="14.45" customHeight="1" x14ac:dyDescent="0.2">
      <c r="A17" s="958" t="s">
        <v>5961</v>
      </c>
      <c r="B17" s="918">
        <v>10</v>
      </c>
      <c r="C17" s="919">
        <v>129.68</v>
      </c>
      <c r="D17" s="920">
        <v>15.4</v>
      </c>
      <c r="E17" s="926">
        <v>5</v>
      </c>
      <c r="F17" s="906">
        <v>65.349999999999994</v>
      </c>
      <c r="G17" s="907">
        <v>13.6</v>
      </c>
      <c r="H17" s="912">
        <v>9</v>
      </c>
      <c r="I17" s="906">
        <v>114.96</v>
      </c>
      <c r="J17" s="907">
        <v>12</v>
      </c>
      <c r="K17" s="911">
        <v>13.07</v>
      </c>
      <c r="L17" s="912">
        <v>6</v>
      </c>
      <c r="M17" s="912">
        <v>54</v>
      </c>
      <c r="N17" s="913">
        <v>18</v>
      </c>
      <c r="O17" s="912" t="s">
        <v>5937</v>
      </c>
      <c r="P17" s="927" t="s">
        <v>5962</v>
      </c>
      <c r="Q17" s="914">
        <f t="shared" si="0"/>
        <v>-1</v>
      </c>
      <c r="R17" s="975">
        <f t="shared" si="0"/>
        <v>-14.720000000000013</v>
      </c>
      <c r="S17" s="914">
        <f t="shared" si="1"/>
        <v>4</v>
      </c>
      <c r="T17" s="975">
        <f t="shared" si="2"/>
        <v>49.61</v>
      </c>
      <c r="U17" s="982">
        <v>162</v>
      </c>
      <c r="V17" s="923">
        <v>108</v>
      </c>
      <c r="W17" s="923">
        <v>-54</v>
      </c>
      <c r="X17" s="980">
        <v>0.66666666666666663</v>
      </c>
      <c r="Y17" s="978">
        <v>6</v>
      </c>
    </row>
    <row r="18" spans="1:25" ht="14.45" customHeight="1" x14ac:dyDescent="0.2">
      <c r="A18" s="942" t="s">
        <v>5963</v>
      </c>
      <c r="B18" s="939">
        <v>10</v>
      </c>
      <c r="C18" s="940">
        <v>130.07</v>
      </c>
      <c r="D18" s="921">
        <v>16.100000000000001</v>
      </c>
      <c r="E18" s="941">
        <v>12</v>
      </c>
      <c r="F18" s="934">
        <v>157.33000000000001</v>
      </c>
      <c r="G18" s="922">
        <v>16.399999999999999</v>
      </c>
      <c r="H18" s="933">
        <v>6</v>
      </c>
      <c r="I18" s="934">
        <v>74.989999999999995</v>
      </c>
      <c r="J18" s="922">
        <v>11.8</v>
      </c>
      <c r="K18" s="935">
        <v>13.07</v>
      </c>
      <c r="L18" s="933">
        <v>6</v>
      </c>
      <c r="M18" s="933">
        <v>54</v>
      </c>
      <c r="N18" s="936">
        <v>18</v>
      </c>
      <c r="O18" s="933" t="s">
        <v>5937</v>
      </c>
      <c r="P18" s="937" t="s">
        <v>5964</v>
      </c>
      <c r="Q18" s="938">
        <f t="shared" si="0"/>
        <v>-4</v>
      </c>
      <c r="R18" s="976">
        <f t="shared" si="0"/>
        <v>-55.08</v>
      </c>
      <c r="S18" s="938">
        <f t="shared" si="1"/>
        <v>-6</v>
      </c>
      <c r="T18" s="976">
        <f t="shared" si="2"/>
        <v>-82.340000000000018</v>
      </c>
      <c r="U18" s="983">
        <v>108</v>
      </c>
      <c r="V18" s="929">
        <v>70.800000000000011</v>
      </c>
      <c r="W18" s="929">
        <v>-37.199999999999989</v>
      </c>
      <c r="X18" s="981">
        <v>0.65555555555555567</v>
      </c>
      <c r="Y18" s="979"/>
    </row>
    <row r="19" spans="1:25" ht="14.45" customHeight="1" x14ac:dyDescent="0.2">
      <c r="A19" s="942" t="s">
        <v>5965</v>
      </c>
      <c r="B19" s="939">
        <v>10</v>
      </c>
      <c r="C19" s="940">
        <v>165.34</v>
      </c>
      <c r="D19" s="921">
        <v>23.7</v>
      </c>
      <c r="E19" s="941">
        <v>2</v>
      </c>
      <c r="F19" s="934">
        <v>32.200000000000003</v>
      </c>
      <c r="G19" s="922">
        <v>35.5</v>
      </c>
      <c r="H19" s="933">
        <v>4</v>
      </c>
      <c r="I19" s="934">
        <v>56.63</v>
      </c>
      <c r="J19" s="917">
        <v>27.5</v>
      </c>
      <c r="K19" s="935">
        <v>16.100000000000001</v>
      </c>
      <c r="L19" s="933">
        <v>7</v>
      </c>
      <c r="M19" s="933">
        <v>63</v>
      </c>
      <c r="N19" s="936">
        <v>21</v>
      </c>
      <c r="O19" s="933" t="s">
        <v>5937</v>
      </c>
      <c r="P19" s="937" t="s">
        <v>5966</v>
      </c>
      <c r="Q19" s="938">
        <f t="shared" si="0"/>
        <v>-6</v>
      </c>
      <c r="R19" s="976">
        <f t="shared" si="0"/>
        <v>-108.71000000000001</v>
      </c>
      <c r="S19" s="938">
        <f t="shared" si="1"/>
        <v>2</v>
      </c>
      <c r="T19" s="976">
        <f t="shared" si="2"/>
        <v>24.43</v>
      </c>
      <c r="U19" s="983">
        <v>84</v>
      </c>
      <c r="V19" s="929">
        <v>110</v>
      </c>
      <c r="W19" s="929">
        <v>26</v>
      </c>
      <c r="X19" s="981">
        <v>1.3095238095238095</v>
      </c>
      <c r="Y19" s="979">
        <v>48</v>
      </c>
    </row>
    <row r="20" spans="1:25" ht="14.45" customHeight="1" x14ac:dyDescent="0.2">
      <c r="A20" s="958" t="s">
        <v>5967</v>
      </c>
      <c r="B20" s="923">
        <v>55</v>
      </c>
      <c r="C20" s="924">
        <v>539.21</v>
      </c>
      <c r="D20" s="925">
        <v>10.4</v>
      </c>
      <c r="E20" s="926">
        <v>52</v>
      </c>
      <c r="F20" s="906">
        <v>509.8</v>
      </c>
      <c r="G20" s="907">
        <v>10.4</v>
      </c>
      <c r="H20" s="908">
        <v>57</v>
      </c>
      <c r="I20" s="909">
        <v>558.69000000000005</v>
      </c>
      <c r="J20" s="910">
        <v>9.6999999999999993</v>
      </c>
      <c r="K20" s="911">
        <v>9.8000000000000007</v>
      </c>
      <c r="L20" s="912">
        <v>4</v>
      </c>
      <c r="M20" s="912">
        <v>33</v>
      </c>
      <c r="N20" s="913">
        <v>11</v>
      </c>
      <c r="O20" s="912" t="s">
        <v>5937</v>
      </c>
      <c r="P20" s="927" t="s">
        <v>5968</v>
      </c>
      <c r="Q20" s="914">
        <f t="shared" si="0"/>
        <v>2</v>
      </c>
      <c r="R20" s="975">
        <f t="shared" si="0"/>
        <v>19.480000000000018</v>
      </c>
      <c r="S20" s="914">
        <f t="shared" si="1"/>
        <v>5</v>
      </c>
      <c r="T20" s="975">
        <f t="shared" si="2"/>
        <v>48.890000000000043</v>
      </c>
      <c r="U20" s="982">
        <v>627</v>
      </c>
      <c r="V20" s="923">
        <v>552.9</v>
      </c>
      <c r="W20" s="923">
        <v>-74.100000000000023</v>
      </c>
      <c r="X20" s="980">
        <v>0.88181818181818183</v>
      </c>
      <c r="Y20" s="978">
        <v>19</v>
      </c>
    </row>
    <row r="21" spans="1:25" ht="14.45" customHeight="1" x14ac:dyDescent="0.2">
      <c r="A21" s="942" t="s">
        <v>5969</v>
      </c>
      <c r="B21" s="929">
        <v>58</v>
      </c>
      <c r="C21" s="930">
        <v>626.98</v>
      </c>
      <c r="D21" s="928">
        <v>12.7</v>
      </c>
      <c r="E21" s="941">
        <v>56</v>
      </c>
      <c r="F21" s="934">
        <v>602.44000000000005</v>
      </c>
      <c r="G21" s="922">
        <v>11.9</v>
      </c>
      <c r="H21" s="931">
        <v>67</v>
      </c>
      <c r="I21" s="932">
        <v>720.78</v>
      </c>
      <c r="J21" s="916">
        <v>12.4</v>
      </c>
      <c r="K21" s="935">
        <v>10.76</v>
      </c>
      <c r="L21" s="933">
        <v>5</v>
      </c>
      <c r="M21" s="933">
        <v>42</v>
      </c>
      <c r="N21" s="936">
        <v>14</v>
      </c>
      <c r="O21" s="933" t="s">
        <v>5937</v>
      </c>
      <c r="P21" s="937" t="s">
        <v>5970</v>
      </c>
      <c r="Q21" s="938">
        <f t="shared" si="0"/>
        <v>9</v>
      </c>
      <c r="R21" s="976">
        <f t="shared" si="0"/>
        <v>93.799999999999955</v>
      </c>
      <c r="S21" s="938">
        <f t="shared" si="1"/>
        <v>11</v>
      </c>
      <c r="T21" s="976">
        <f t="shared" si="2"/>
        <v>118.33999999999992</v>
      </c>
      <c r="U21" s="983">
        <v>938</v>
      </c>
      <c r="V21" s="929">
        <v>830.80000000000007</v>
      </c>
      <c r="W21" s="929">
        <v>-107.19999999999993</v>
      </c>
      <c r="X21" s="981">
        <v>0.88571428571428579</v>
      </c>
      <c r="Y21" s="979">
        <v>83</v>
      </c>
    </row>
    <row r="22" spans="1:25" ht="14.45" customHeight="1" x14ac:dyDescent="0.2">
      <c r="A22" s="942" t="s">
        <v>5971</v>
      </c>
      <c r="B22" s="929">
        <v>19</v>
      </c>
      <c r="C22" s="930">
        <v>251.68</v>
      </c>
      <c r="D22" s="928">
        <v>20.100000000000001</v>
      </c>
      <c r="E22" s="941">
        <v>13</v>
      </c>
      <c r="F22" s="934">
        <v>171.25</v>
      </c>
      <c r="G22" s="922">
        <v>17.100000000000001</v>
      </c>
      <c r="H22" s="931">
        <v>18</v>
      </c>
      <c r="I22" s="932">
        <v>222.97</v>
      </c>
      <c r="J22" s="916">
        <v>15.1</v>
      </c>
      <c r="K22" s="935">
        <v>13.17</v>
      </c>
      <c r="L22" s="933">
        <v>6</v>
      </c>
      <c r="M22" s="933">
        <v>54</v>
      </c>
      <c r="N22" s="936">
        <v>18</v>
      </c>
      <c r="O22" s="933" t="s">
        <v>5937</v>
      </c>
      <c r="P22" s="937" t="s">
        <v>5972</v>
      </c>
      <c r="Q22" s="938">
        <f t="shared" si="0"/>
        <v>-1</v>
      </c>
      <c r="R22" s="976">
        <f t="shared" si="0"/>
        <v>-28.710000000000008</v>
      </c>
      <c r="S22" s="938">
        <f t="shared" si="1"/>
        <v>5</v>
      </c>
      <c r="T22" s="976">
        <f t="shared" si="2"/>
        <v>51.72</v>
      </c>
      <c r="U22" s="983">
        <v>324</v>
      </c>
      <c r="V22" s="929">
        <v>271.8</v>
      </c>
      <c r="W22" s="929">
        <v>-52.199999999999989</v>
      </c>
      <c r="X22" s="981">
        <v>0.83888888888888891</v>
      </c>
      <c r="Y22" s="979">
        <v>61</v>
      </c>
    </row>
    <row r="23" spans="1:25" ht="14.45" customHeight="1" x14ac:dyDescent="0.2">
      <c r="A23" s="958" t="s">
        <v>5973</v>
      </c>
      <c r="B23" s="918">
        <v>53</v>
      </c>
      <c r="C23" s="919">
        <v>458.11</v>
      </c>
      <c r="D23" s="920">
        <v>13.1</v>
      </c>
      <c r="E23" s="926">
        <v>39</v>
      </c>
      <c r="F23" s="906">
        <v>337.02</v>
      </c>
      <c r="G23" s="907">
        <v>12.8</v>
      </c>
      <c r="H23" s="912">
        <v>30</v>
      </c>
      <c r="I23" s="906">
        <v>251.8</v>
      </c>
      <c r="J23" s="907">
        <v>11.8</v>
      </c>
      <c r="K23" s="911">
        <v>8.65</v>
      </c>
      <c r="L23" s="912">
        <v>4</v>
      </c>
      <c r="M23" s="912">
        <v>39</v>
      </c>
      <c r="N23" s="913">
        <v>13</v>
      </c>
      <c r="O23" s="912" t="s">
        <v>5937</v>
      </c>
      <c r="P23" s="927" t="s">
        <v>5974</v>
      </c>
      <c r="Q23" s="914">
        <f t="shared" si="0"/>
        <v>-23</v>
      </c>
      <c r="R23" s="975">
        <f t="shared" si="0"/>
        <v>-206.31</v>
      </c>
      <c r="S23" s="914">
        <f t="shared" si="1"/>
        <v>-9</v>
      </c>
      <c r="T23" s="975">
        <f t="shared" si="2"/>
        <v>-85.21999999999997</v>
      </c>
      <c r="U23" s="982">
        <v>390</v>
      </c>
      <c r="V23" s="923">
        <v>354</v>
      </c>
      <c r="W23" s="923">
        <v>-36</v>
      </c>
      <c r="X23" s="980">
        <v>0.90769230769230769</v>
      </c>
      <c r="Y23" s="978">
        <v>31</v>
      </c>
    </row>
    <row r="24" spans="1:25" ht="14.45" customHeight="1" x14ac:dyDescent="0.2">
      <c r="A24" s="942" t="s">
        <v>5975</v>
      </c>
      <c r="B24" s="939">
        <v>10</v>
      </c>
      <c r="C24" s="940">
        <v>93.35</v>
      </c>
      <c r="D24" s="921">
        <v>16.7</v>
      </c>
      <c r="E24" s="941">
        <v>12</v>
      </c>
      <c r="F24" s="934">
        <v>111.97</v>
      </c>
      <c r="G24" s="922">
        <v>12.2</v>
      </c>
      <c r="H24" s="933">
        <v>22</v>
      </c>
      <c r="I24" s="934">
        <v>203.2</v>
      </c>
      <c r="J24" s="922">
        <v>13.5</v>
      </c>
      <c r="K24" s="935">
        <v>9.34</v>
      </c>
      <c r="L24" s="933">
        <v>5</v>
      </c>
      <c r="M24" s="933">
        <v>48</v>
      </c>
      <c r="N24" s="936">
        <v>16</v>
      </c>
      <c r="O24" s="933" t="s">
        <v>5937</v>
      </c>
      <c r="P24" s="937" t="s">
        <v>5976</v>
      </c>
      <c r="Q24" s="938">
        <f t="shared" si="0"/>
        <v>12</v>
      </c>
      <c r="R24" s="976">
        <f t="shared" si="0"/>
        <v>109.85</v>
      </c>
      <c r="S24" s="938">
        <f t="shared" si="1"/>
        <v>10</v>
      </c>
      <c r="T24" s="976">
        <f t="shared" si="2"/>
        <v>91.22999999999999</v>
      </c>
      <c r="U24" s="983">
        <v>352</v>
      </c>
      <c r="V24" s="929">
        <v>297</v>
      </c>
      <c r="W24" s="929">
        <v>-55</v>
      </c>
      <c r="X24" s="981">
        <v>0.84375</v>
      </c>
      <c r="Y24" s="979">
        <v>20</v>
      </c>
    </row>
    <row r="25" spans="1:25" ht="14.45" customHeight="1" x14ac:dyDescent="0.2">
      <c r="A25" s="942" t="s">
        <v>5977</v>
      </c>
      <c r="B25" s="939">
        <v>9</v>
      </c>
      <c r="C25" s="940">
        <v>96.38</v>
      </c>
      <c r="D25" s="921">
        <v>11.6</v>
      </c>
      <c r="E25" s="941">
        <v>15</v>
      </c>
      <c r="F25" s="934">
        <v>161.69</v>
      </c>
      <c r="G25" s="922">
        <v>13.7</v>
      </c>
      <c r="H25" s="933">
        <v>12</v>
      </c>
      <c r="I25" s="934">
        <v>128.13</v>
      </c>
      <c r="J25" s="922">
        <v>15.8</v>
      </c>
      <c r="K25" s="935">
        <v>11.21</v>
      </c>
      <c r="L25" s="933">
        <v>6</v>
      </c>
      <c r="M25" s="933">
        <v>54</v>
      </c>
      <c r="N25" s="936">
        <v>18</v>
      </c>
      <c r="O25" s="933" t="s">
        <v>5937</v>
      </c>
      <c r="P25" s="937" t="s">
        <v>5978</v>
      </c>
      <c r="Q25" s="938">
        <f t="shared" si="0"/>
        <v>3</v>
      </c>
      <c r="R25" s="976">
        <f t="shared" si="0"/>
        <v>31.75</v>
      </c>
      <c r="S25" s="938">
        <f t="shared" si="1"/>
        <v>-3</v>
      </c>
      <c r="T25" s="976">
        <f t="shared" si="2"/>
        <v>-33.56</v>
      </c>
      <c r="U25" s="983">
        <v>216</v>
      </c>
      <c r="V25" s="929">
        <v>189.60000000000002</v>
      </c>
      <c r="W25" s="929">
        <v>-26.399999999999977</v>
      </c>
      <c r="X25" s="981">
        <v>0.87777777777777788</v>
      </c>
      <c r="Y25" s="979">
        <v>20</v>
      </c>
    </row>
    <row r="26" spans="1:25" ht="14.45" customHeight="1" x14ac:dyDescent="0.2">
      <c r="A26" s="958" t="s">
        <v>5979</v>
      </c>
      <c r="B26" s="918">
        <v>129</v>
      </c>
      <c r="C26" s="919">
        <v>932.62</v>
      </c>
      <c r="D26" s="920">
        <v>9.5</v>
      </c>
      <c r="E26" s="926">
        <v>127</v>
      </c>
      <c r="F26" s="906">
        <v>922.11</v>
      </c>
      <c r="G26" s="907">
        <v>9.9</v>
      </c>
      <c r="H26" s="912">
        <v>122</v>
      </c>
      <c r="I26" s="906">
        <v>881.8</v>
      </c>
      <c r="J26" s="907">
        <v>9.6</v>
      </c>
      <c r="K26" s="911">
        <v>7.26</v>
      </c>
      <c r="L26" s="912">
        <v>3</v>
      </c>
      <c r="M26" s="912">
        <v>30</v>
      </c>
      <c r="N26" s="913">
        <v>10</v>
      </c>
      <c r="O26" s="912" t="s">
        <v>5937</v>
      </c>
      <c r="P26" s="927" t="s">
        <v>5980</v>
      </c>
      <c r="Q26" s="914">
        <f t="shared" si="0"/>
        <v>-7</v>
      </c>
      <c r="R26" s="975">
        <f t="shared" si="0"/>
        <v>-50.82000000000005</v>
      </c>
      <c r="S26" s="914">
        <f t="shared" si="1"/>
        <v>-5</v>
      </c>
      <c r="T26" s="975">
        <f t="shared" si="2"/>
        <v>-40.310000000000059</v>
      </c>
      <c r="U26" s="982">
        <v>1220</v>
      </c>
      <c r="V26" s="923">
        <v>1171.2</v>
      </c>
      <c r="W26" s="923">
        <v>-48.799999999999955</v>
      </c>
      <c r="X26" s="980">
        <v>0.96000000000000008</v>
      </c>
      <c r="Y26" s="978">
        <v>43</v>
      </c>
    </row>
    <row r="27" spans="1:25" ht="14.45" customHeight="1" x14ac:dyDescent="0.2">
      <c r="A27" s="942" t="s">
        <v>5981</v>
      </c>
      <c r="B27" s="939">
        <v>30</v>
      </c>
      <c r="C27" s="940">
        <v>224.33</v>
      </c>
      <c r="D27" s="921">
        <v>12.9</v>
      </c>
      <c r="E27" s="941">
        <v>19</v>
      </c>
      <c r="F27" s="934">
        <v>140.08000000000001</v>
      </c>
      <c r="G27" s="922">
        <v>10.4</v>
      </c>
      <c r="H27" s="933">
        <v>27</v>
      </c>
      <c r="I27" s="934">
        <v>199.07</v>
      </c>
      <c r="J27" s="922">
        <v>11.6</v>
      </c>
      <c r="K27" s="935">
        <v>7.37</v>
      </c>
      <c r="L27" s="933">
        <v>4</v>
      </c>
      <c r="M27" s="933">
        <v>36</v>
      </c>
      <c r="N27" s="936">
        <v>12</v>
      </c>
      <c r="O27" s="933" t="s">
        <v>5937</v>
      </c>
      <c r="P27" s="937" t="s">
        <v>5982</v>
      </c>
      <c r="Q27" s="938">
        <f t="shared" si="0"/>
        <v>-3</v>
      </c>
      <c r="R27" s="976">
        <f t="shared" si="0"/>
        <v>-25.260000000000019</v>
      </c>
      <c r="S27" s="938">
        <f t="shared" si="1"/>
        <v>8</v>
      </c>
      <c r="T27" s="976">
        <f t="shared" si="2"/>
        <v>58.989999999999981</v>
      </c>
      <c r="U27" s="983">
        <v>324</v>
      </c>
      <c r="V27" s="929">
        <v>313.2</v>
      </c>
      <c r="W27" s="929">
        <v>-10.800000000000011</v>
      </c>
      <c r="X27" s="981">
        <v>0.96666666666666667</v>
      </c>
      <c r="Y27" s="979">
        <v>35</v>
      </c>
    </row>
    <row r="28" spans="1:25" ht="14.45" customHeight="1" x14ac:dyDescent="0.2">
      <c r="A28" s="942" t="s">
        <v>5983</v>
      </c>
      <c r="B28" s="939">
        <v>3</v>
      </c>
      <c r="C28" s="940">
        <v>25.48</v>
      </c>
      <c r="D28" s="921">
        <v>12.7</v>
      </c>
      <c r="E28" s="941">
        <v>8</v>
      </c>
      <c r="F28" s="934">
        <v>68.84</v>
      </c>
      <c r="G28" s="922">
        <v>14.6</v>
      </c>
      <c r="H28" s="933">
        <v>8</v>
      </c>
      <c r="I28" s="934">
        <v>69.099999999999994</v>
      </c>
      <c r="J28" s="922">
        <v>12</v>
      </c>
      <c r="K28" s="935">
        <v>8.49</v>
      </c>
      <c r="L28" s="933">
        <v>5</v>
      </c>
      <c r="M28" s="933">
        <v>45</v>
      </c>
      <c r="N28" s="936">
        <v>15</v>
      </c>
      <c r="O28" s="933" t="s">
        <v>5937</v>
      </c>
      <c r="P28" s="937" t="s">
        <v>5984</v>
      </c>
      <c r="Q28" s="938">
        <f t="shared" si="0"/>
        <v>5</v>
      </c>
      <c r="R28" s="976">
        <f t="shared" si="0"/>
        <v>43.61999999999999</v>
      </c>
      <c r="S28" s="938">
        <f t="shared" si="1"/>
        <v>0</v>
      </c>
      <c r="T28" s="976">
        <f t="shared" si="2"/>
        <v>0.25999999999999091</v>
      </c>
      <c r="U28" s="983">
        <v>120</v>
      </c>
      <c r="V28" s="929">
        <v>96</v>
      </c>
      <c r="W28" s="929">
        <v>-24</v>
      </c>
      <c r="X28" s="981">
        <v>0.8</v>
      </c>
      <c r="Y28" s="979">
        <v>3</v>
      </c>
    </row>
    <row r="29" spans="1:25" ht="14.45" customHeight="1" x14ac:dyDescent="0.2">
      <c r="A29" s="958" t="s">
        <v>5985</v>
      </c>
      <c r="B29" s="923"/>
      <c r="C29" s="924"/>
      <c r="D29" s="925"/>
      <c r="E29" s="926"/>
      <c r="F29" s="906"/>
      <c r="G29" s="907"/>
      <c r="H29" s="908">
        <v>1</v>
      </c>
      <c r="I29" s="909">
        <v>5.09</v>
      </c>
      <c r="J29" s="910">
        <v>6</v>
      </c>
      <c r="K29" s="911">
        <v>5.09</v>
      </c>
      <c r="L29" s="912">
        <v>3</v>
      </c>
      <c r="M29" s="912">
        <v>30</v>
      </c>
      <c r="N29" s="913">
        <v>10</v>
      </c>
      <c r="O29" s="912" t="s">
        <v>5050</v>
      </c>
      <c r="P29" s="927" t="s">
        <v>5986</v>
      </c>
      <c r="Q29" s="914">
        <f t="shared" si="0"/>
        <v>1</v>
      </c>
      <c r="R29" s="975">
        <f t="shared" si="0"/>
        <v>5.09</v>
      </c>
      <c r="S29" s="914">
        <f t="shared" si="1"/>
        <v>1</v>
      </c>
      <c r="T29" s="975">
        <f t="shared" si="2"/>
        <v>5.09</v>
      </c>
      <c r="U29" s="982">
        <v>10</v>
      </c>
      <c r="V29" s="923">
        <v>6</v>
      </c>
      <c r="W29" s="923">
        <v>-4</v>
      </c>
      <c r="X29" s="980">
        <v>0.6</v>
      </c>
      <c r="Y29" s="978"/>
    </row>
    <row r="30" spans="1:25" ht="14.45" customHeight="1" x14ac:dyDescent="0.2">
      <c r="A30" s="958" t="s">
        <v>5987</v>
      </c>
      <c r="B30" s="923">
        <v>2</v>
      </c>
      <c r="C30" s="924">
        <v>12.33</v>
      </c>
      <c r="D30" s="925">
        <v>15</v>
      </c>
      <c r="E30" s="908">
        <v>4</v>
      </c>
      <c r="F30" s="909">
        <v>31.59</v>
      </c>
      <c r="G30" s="910">
        <v>9.3000000000000007</v>
      </c>
      <c r="H30" s="912">
        <v>3</v>
      </c>
      <c r="I30" s="906">
        <v>19.62</v>
      </c>
      <c r="J30" s="907">
        <v>6.7</v>
      </c>
      <c r="K30" s="911">
        <v>5.41</v>
      </c>
      <c r="L30" s="912">
        <v>4</v>
      </c>
      <c r="M30" s="912">
        <v>33</v>
      </c>
      <c r="N30" s="913">
        <v>11</v>
      </c>
      <c r="O30" s="912" t="s">
        <v>5937</v>
      </c>
      <c r="P30" s="927" t="s">
        <v>5988</v>
      </c>
      <c r="Q30" s="914">
        <f t="shared" si="0"/>
        <v>1</v>
      </c>
      <c r="R30" s="975">
        <f t="shared" si="0"/>
        <v>7.2900000000000009</v>
      </c>
      <c r="S30" s="914">
        <f t="shared" si="1"/>
        <v>-1</v>
      </c>
      <c r="T30" s="975">
        <f t="shared" si="2"/>
        <v>-11.969999999999999</v>
      </c>
      <c r="U30" s="982">
        <v>33</v>
      </c>
      <c r="V30" s="923">
        <v>20.100000000000001</v>
      </c>
      <c r="W30" s="923">
        <v>-12.899999999999999</v>
      </c>
      <c r="X30" s="980">
        <v>0.60909090909090913</v>
      </c>
      <c r="Y30" s="978"/>
    </row>
    <row r="31" spans="1:25" ht="14.45" customHeight="1" x14ac:dyDescent="0.2">
      <c r="A31" s="942" t="s">
        <v>5989</v>
      </c>
      <c r="B31" s="929"/>
      <c r="C31" s="930"/>
      <c r="D31" s="928"/>
      <c r="E31" s="931">
        <v>1</v>
      </c>
      <c r="F31" s="932">
        <v>7.26</v>
      </c>
      <c r="G31" s="916">
        <v>10</v>
      </c>
      <c r="H31" s="933"/>
      <c r="I31" s="934"/>
      <c r="J31" s="922"/>
      <c r="K31" s="935">
        <v>7.26</v>
      </c>
      <c r="L31" s="933">
        <v>4</v>
      </c>
      <c r="M31" s="933">
        <v>39</v>
      </c>
      <c r="N31" s="936">
        <v>13</v>
      </c>
      <c r="O31" s="933" t="s">
        <v>5937</v>
      </c>
      <c r="P31" s="937" t="s">
        <v>5990</v>
      </c>
      <c r="Q31" s="938">
        <f t="shared" si="0"/>
        <v>0</v>
      </c>
      <c r="R31" s="976">
        <f t="shared" si="0"/>
        <v>0</v>
      </c>
      <c r="S31" s="938">
        <f t="shared" si="1"/>
        <v>-1</v>
      </c>
      <c r="T31" s="976">
        <f t="shared" si="2"/>
        <v>-7.26</v>
      </c>
      <c r="U31" s="983" t="s">
        <v>587</v>
      </c>
      <c r="V31" s="929" t="s">
        <v>587</v>
      </c>
      <c r="W31" s="929" t="s">
        <v>587</v>
      </c>
      <c r="X31" s="981" t="s">
        <v>587</v>
      </c>
      <c r="Y31" s="979"/>
    </row>
    <row r="32" spans="1:25" ht="14.45" customHeight="1" x14ac:dyDescent="0.2">
      <c r="A32" s="958" t="s">
        <v>5991</v>
      </c>
      <c r="B32" s="923">
        <v>1</v>
      </c>
      <c r="C32" s="924">
        <v>3.18</v>
      </c>
      <c r="D32" s="925">
        <v>14</v>
      </c>
      <c r="E32" s="908">
        <v>1</v>
      </c>
      <c r="F32" s="909">
        <v>2.95</v>
      </c>
      <c r="G32" s="910">
        <v>2</v>
      </c>
      <c r="H32" s="912"/>
      <c r="I32" s="906"/>
      <c r="J32" s="907"/>
      <c r="K32" s="911">
        <v>2.95</v>
      </c>
      <c r="L32" s="912">
        <v>1</v>
      </c>
      <c r="M32" s="912">
        <v>12</v>
      </c>
      <c r="N32" s="913">
        <v>4</v>
      </c>
      <c r="O32" s="912" t="s">
        <v>5050</v>
      </c>
      <c r="P32" s="927" t="s">
        <v>5992</v>
      </c>
      <c r="Q32" s="914">
        <f t="shared" si="0"/>
        <v>-1</v>
      </c>
      <c r="R32" s="975">
        <f t="shared" si="0"/>
        <v>-3.18</v>
      </c>
      <c r="S32" s="914">
        <f t="shared" si="1"/>
        <v>-1</v>
      </c>
      <c r="T32" s="975">
        <f t="shared" si="2"/>
        <v>-2.95</v>
      </c>
      <c r="U32" s="982" t="s">
        <v>587</v>
      </c>
      <c r="V32" s="923" t="s">
        <v>587</v>
      </c>
      <c r="W32" s="923" t="s">
        <v>587</v>
      </c>
      <c r="X32" s="980" t="s">
        <v>587</v>
      </c>
      <c r="Y32" s="978"/>
    </row>
    <row r="33" spans="1:25" ht="14.45" customHeight="1" x14ac:dyDescent="0.2">
      <c r="A33" s="958" t="s">
        <v>5993</v>
      </c>
      <c r="B33" s="918">
        <v>15</v>
      </c>
      <c r="C33" s="919">
        <v>99.2</v>
      </c>
      <c r="D33" s="920">
        <v>8.1999999999999993</v>
      </c>
      <c r="E33" s="926">
        <v>12</v>
      </c>
      <c r="F33" s="906">
        <v>76.430000000000007</v>
      </c>
      <c r="G33" s="907">
        <v>10.3</v>
      </c>
      <c r="H33" s="912">
        <v>10</v>
      </c>
      <c r="I33" s="906">
        <v>64.760000000000005</v>
      </c>
      <c r="J33" s="907">
        <v>8.6999999999999993</v>
      </c>
      <c r="K33" s="911">
        <v>6.66</v>
      </c>
      <c r="L33" s="912">
        <v>3</v>
      </c>
      <c r="M33" s="912">
        <v>30</v>
      </c>
      <c r="N33" s="913">
        <v>10</v>
      </c>
      <c r="O33" s="912" t="s">
        <v>5937</v>
      </c>
      <c r="P33" s="927" t="s">
        <v>5994</v>
      </c>
      <c r="Q33" s="914">
        <f t="shared" si="0"/>
        <v>-5</v>
      </c>
      <c r="R33" s="975">
        <f t="shared" si="0"/>
        <v>-34.44</v>
      </c>
      <c r="S33" s="914">
        <f t="shared" si="1"/>
        <v>-2</v>
      </c>
      <c r="T33" s="975">
        <f t="shared" si="2"/>
        <v>-11.670000000000002</v>
      </c>
      <c r="U33" s="982">
        <v>100</v>
      </c>
      <c r="V33" s="923">
        <v>87</v>
      </c>
      <c r="W33" s="923">
        <v>-13</v>
      </c>
      <c r="X33" s="980">
        <v>0.87</v>
      </c>
      <c r="Y33" s="978">
        <v>5</v>
      </c>
    </row>
    <row r="34" spans="1:25" ht="14.45" customHeight="1" x14ac:dyDescent="0.2">
      <c r="A34" s="942" t="s">
        <v>5995</v>
      </c>
      <c r="B34" s="939">
        <v>7</v>
      </c>
      <c r="C34" s="940">
        <v>58.23</v>
      </c>
      <c r="D34" s="921">
        <v>18.100000000000001</v>
      </c>
      <c r="E34" s="941">
        <v>6</v>
      </c>
      <c r="F34" s="934">
        <v>36.44</v>
      </c>
      <c r="G34" s="922">
        <v>8.3000000000000007</v>
      </c>
      <c r="H34" s="933">
        <v>2</v>
      </c>
      <c r="I34" s="934">
        <v>14.02</v>
      </c>
      <c r="J34" s="917">
        <v>17</v>
      </c>
      <c r="K34" s="935">
        <v>7.01</v>
      </c>
      <c r="L34" s="933">
        <v>5</v>
      </c>
      <c r="M34" s="933">
        <v>42</v>
      </c>
      <c r="N34" s="936">
        <v>14</v>
      </c>
      <c r="O34" s="933" t="s">
        <v>5937</v>
      </c>
      <c r="P34" s="937" t="s">
        <v>5996</v>
      </c>
      <c r="Q34" s="938">
        <f t="shared" si="0"/>
        <v>-5</v>
      </c>
      <c r="R34" s="976">
        <f t="shared" si="0"/>
        <v>-44.209999999999994</v>
      </c>
      <c r="S34" s="938">
        <f t="shared" si="1"/>
        <v>-4</v>
      </c>
      <c r="T34" s="976">
        <f t="shared" si="2"/>
        <v>-22.419999999999998</v>
      </c>
      <c r="U34" s="983">
        <v>28</v>
      </c>
      <c r="V34" s="929">
        <v>34</v>
      </c>
      <c r="W34" s="929">
        <v>6</v>
      </c>
      <c r="X34" s="981">
        <v>1.2142857142857142</v>
      </c>
      <c r="Y34" s="979">
        <v>6</v>
      </c>
    </row>
    <row r="35" spans="1:25" ht="14.45" customHeight="1" x14ac:dyDescent="0.2">
      <c r="A35" s="942" t="s">
        <v>5997</v>
      </c>
      <c r="B35" s="939">
        <v>2</v>
      </c>
      <c r="C35" s="940">
        <v>20.76</v>
      </c>
      <c r="D35" s="921">
        <v>33.5</v>
      </c>
      <c r="E35" s="941">
        <v>4</v>
      </c>
      <c r="F35" s="934">
        <v>40.880000000000003</v>
      </c>
      <c r="G35" s="922">
        <v>18</v>
      </c>
      <c r="H35" s="933">
        <v>2</v>
      </c>
      <c r="I35" s="934">
        <v>17.75</v>
      </c>
      <c r="J35" s="922">
        <v>9.5</v>
      </c>
      <c r="K35" s="935">
        <v>10.38</v>
      </c>
      <c r="L35" s="933">
        <v>6</v>
      </c>
      <c r="M35" s="933">
        <v>51</v>
      </c>
      <c r="N35" s="936">
        <v>17</v>
      </c>
      <c r="O35" s="933" t="s">
        <v>5937</v>
      </c>
      <c r="P35" s="937" t="s">
        <v>5998</v>
      </c>
      <c r="Q35" s="938">
        <f t="shared" si="0"/>
        <v>0</v>
      </c>
      <c r="R35" s="976">
        <f t="shared" si="0"/>
        <v>-3.0100000000000016</v>
      </c>
      <c r="S35" s="938">
        <f t="shared" si="1"/>
        <v>-2</v>
      </c>
      <c r="T35" s="976">
        <f t="shared" si="2"/>
        <v>-23.130000000000003</v>
      </c>
      <c r="U35" s="983">
        <v>34</v>
      </c>
      <c r="V35" s="929">
        <v>19</v>
      </c>
      <c r="W35" s="929">
        <v>-15</v>
      </c>
      <c r="X35" s="981">
        <v>0.55882352941176472</v>
      </c>
      <c r="Y35" s="979"/>
    </row>
    <row r="36" spans="1:25" ht="14.45" customHeight="1" x14ac:dyDescent="0.2">
      <c r="A36" s="958" t="s">
        <v>5999</v>
      </c>
      <c r="B36" s="923"/>
      <c r="C36" s="924"/>
      <c r="D36" s="925"/>
      <c r="E36" s="926"/>
      <c r="F36" s="906"/>
      <c r="G36" s="907"/>
      <c r="H36" s="908">
        <v>1</v>
      </c>
      <c r="I36" s="909">
        <v>2.44</v>
      </c>
      <c r="J36" s="910">
        <v>2</v>
      </c>
      <c r="K36" s="911">
        <v>2.44</v>
      </c>
      <c r="L36" s="912">
        <v>1</v>
      </c>
      <c r="M36" s="912">
        <v>9</v>
      </c>
      <c r="N36" s="913">
        <v>3</v>
      </c>
      <c r="O36" s="912" t="s">
        <v>5937</v>
      </c>
      <c r="P36" s="927" t="s">
        <v>6000</v>
      </c>
      <c r="Q36" s="914">
        <f t="shared" si="0"/>
        <v>1</v>
      </c>
      <c r="R36" s="975">
        <f t="shared" si="0"/>
        <v>2.44</v>
      </c>
      <c r="S36" s="914">
        <f t="shared" si="1"/>
        <v>1</v>
      </c>
      <c r="T36" s="975">
        <f t="shared" si="2"/>
        <v>2.44</v>
      </c>
      <c r="U36" s="982">
        <v>3</v>
      </c>
      <c r="V36" s="923">
        <v>2</v>
      </c>
      <c r="W36" s="923">
        <v>-1</v>
      </c>
      <c r="X36" s="980">
        <v>0.66666666666666663</v>
      </c>
      <c r="Y36" s="978"/>
    </row>
    <row r="37" spans="1:25" ht="14.45" customHeight="1" x14ac:dyDescent="0.2">
      <c r="A37" s="958" t="s">
        <v>6001</v>
      </c>
      <c r="B37" s="918">
        <v>1</v>
      </c>
      <c r="C37" s="919">
        <v>1.28</v>
      </c>
      <c r="D37" s="920">
        <v>6</v>
      </c>
      <c r="E37" s="926"/>
      <c r="F37" s="906"/>
      <c r="G37" s="907"/>
      <c r="H37" s="912"/>
      <c r="I37" s="906"/>
      <c r="J37" s="907"/>
      <c r="K37" s="911">
        <v>1.28</v>
      </c>
      <c r="L37" s="912">
        <v>2</v>
      </c>
      <c r="M37" s="912">
        <v>15</v>
      </c>
      <c r="N37" s="913">
        <v>5</v>
      </c>
      <c r="O37" s="912" t="s">
        <v>5937</v>
      </c>
      <c r="P37" s="927" t="s">
        <v>6002</v>
      </c>
      <c r="Q37" s="914">
        <f t="shared" si="0"/>
        <v>-1</v>
      </c>
      <c r="R37" s="975">
        <f t="shared" si="0"/>
        <v>-1.28</v>
      </c>
      <c r="S37" s="914">
        <f t="shared" si="1"/>
        <v>0</v>
      </c>
      <c r="T37" s="975">
        <f t="shared" si="2"/>
        <v>0</v>
      </c>
      <c r="U37" s="982" t="s">
        <v>587</v>
      </c>
      <c r="V37" s="923" t="s">
        <v>587</v>
      </c>
      <c r="W37" s="923" t="s">
        <v>587</v>
      </c>
      <c r="X37" s="980" t="s">
        <v>587</v>
      </c>
      <c r="Y37" s="978"/>
    </row>
    <row r="38" spans="1:25" ht="14.45" customHeight="1" x14ac:dyDescent="0.2">
      <c r="A38" s="958" t="s">
        <v>6003</v>
      </c>
      <c r="B38" s="923"/>
      <c r="C38" s="924"/>
      <c r="D38" s="925"/>
      <c r="E38" s="926"/>
      <c r="F38" s="906"/>
      <c r="G38" s="907"/>
      <c r="H38" s="908">
        <v>1</v>
      </c>
      <c r="I38" s="909">
        <v>6.2</v>
      </c>
      <c r="J38" s="915">
        <v>14</v>
      </c>
      <c r="K38" s="911">
        <v>6.2</v>
      </c>
      <c r="L38" s="912">
        <v>2</v>
      </c>
      <c r="M38" s="912">
        <v>15</v>
      </c>
      <c r="N38" s="913">
        <v>5</v>
      </c>
      <c r="O38" s="912" t="s">
        <v>5050</v>
      </c>
      <c r="P38" s="927" t="s">
        <v>6004</v>
      </c>
      <c r="Q38" s="914">
        <f t="shared" si="0"/>
        <v>1</v>
      </c>
      <c r="R38" s="975">
        <f t="shared" si="0"/>
        <v>6.2</v>
      </c>
      <c r="S38" s="914">
        <f t="shared" si="1"/>
        <v>1</v>
      </c>
      <c r="T38" s="975">
        <f t="shared" si="2"/>
        <v>6.2</v>
      </c>
      <c r="U38" s="982">
        <v>5</v>
      </c>
      <c r="V38" s="923">
        <v>14</v>
      </c>
      <c r="W38" s="923">
        <v>9</v>
      </c>
      <c r="X38" s="980">
        <v>2.8</v>
      </c>
      <c r="Y38" s="978">
        <v>9</v>
      </c>
    </row>
    <row r="39" spans="1:25" ht="14.45" customHeight="1" x14ac:dyDescent="0.2">
      <c r="A39" s="958" t="s">
        <v>6005</v>
      </c>
      <c r="B39" s="923"/>
      <c r="C39" s="924"/>
      <c r="D39" s="925"/>
      <c r="E39" s="926"/>
      <c r="F39" s="906"/>
      <c r="G39" s="907"/>
      <c r="H39" s="908">
        <v>1</v>
      </c>
      <c r="I39" s="909">
        <v>5.95</v>
      </c>
      <c r="J39" s="915">
        <v>4</v>
      </c>
      <c r="K39" s="911">
        <v>5.95</v>
      </c>
      <c r="L39" s="912">
        <v>1</v>
      </c>
      <c r="M39" s="912">
        <v>9</v>
      </c>
      <c r="N39" s="913">
        <v>3</v>
      </c>
      <c r="O39" s="912" t="s">
        <v>5050</v>
      </c>
      <c r="P39" s="927" t="s">
        <v>6006</v>
      </c>
      <c r="Q39" s="914">
        <f t="shared" si="0"/>
        <v>1</v>
      </c>
      <c r="R39" s="975">
        <f t="shared" si="0"/>
        <v>5.95</v>
      </c>
      <c r="S39" s="914">
        <f t="shared" si="1"/>
        <v>1</v>
      </c>
      <c r="T39" s="975">
        <f t="shared" si="2"/>
        <v>5.95</v>
      </c>
      <c r="U39" s="982">
        <v>3</v>
      </c>
      <c r="V39" s="923">
        <v>4</v>
      </c>
      <c r="W39" s="923">
        <v>1</v>
      </c>
      <c r="X39" s="980">
        <v>1.3333333333333333</v>
      </c>
      <c r="Y39" s="978">
        <v>1</v>
      </c>
    </row>
    <row r="40" spans="1:25" ht="14.45" customHeight="1" x14ac:dyDescent="0.2">
      <c r="A40" s="958" t="s">
        <v>6007</v>
      </c>
      <c r="B40" s="923">
        <v>1</v>
      </c>
      <c r="C40" s="924">
        <v>2.94</v>
      </c>
      <c r="D40" s="925">
        <v>2</v>
      </c>
      <c r="E40" s="926">
        <v>2</v>
      </c>
      <c r="F40" s="906">
        <v>5.87</v>
      </c>
      <c r="G40" s="907">
        <v>3.5</v>
      </c>
      <c r="H40" s="908">
        <v>7</v>
      </c>
      <c r="I40" s="909">
        <v>18.82</v>
      </c>
      <c r="J40" s="915">
        <v>3.3</v>
      </c>
      <c r="K40" s="911">
        <v>2.94</v>
      </c>
      <c r="L40" s="912">
        <v>1</v>
      </c>
      <c r="M40" s="912">
        <v>9</v>
      </c>
      <c r="N40" s="913">
        <v>3</v>
      </c>
      <c r="O40" s="912" t="s">
        <v>5050</v>
      </c>
      <c r="P40" s="927" t="s">
        <v>6008</v>
      </c>
      <c r="Q40" s="914">
        <f t="shared" si="0"/>
        <v>6</v>
      </c>
      <c r="R40" s="975">
        <f t="shared" si="0"/>
        <v>15.88</v>
      </c>
      <c r="S40" s="914">
        <f t="shared" si="1"/>
        <v>5</v>
      </c>
      <c r="T40" s="975">
        <f t="shared" si="2"/>
        <v>12.95</v>
      </c>
      <c r="U40" s="982">
        <v>21</v>
      </c>
      <c r="V40" s="923">
        <v>23.099999999999998</v>
      </c>
      <c r="W40" s="923">
        <v>2.0999999999999979</v>
      </c>
      <c r="X40" s="980">
        <v>1.0999999999999999</v>
      </c>
      <c r="Y40" s="978">
        <v>6</v>
      </c>
    </row>
    <row r="41" spans="1:25" ht="14.45" customHeight="1" x14ac:dyDescent="0.2">
      <c r="A41" s="942" t="s">
        <v>6009</v>
      </c>
      <c r="B41" s="929">
        <v>1</v>
      </c>
      <c r="C41" s="930">
        <v>3.62</v>
      </c>
      <c r="D41" s="928">
        <v>7</v>
      </c>
      <c r="E41" s="941"/>
      <c r="F41" s="934"/>
      <c r="G41" s="922"/>
      <c r="H41" s="931"/>
      <c r="I41" s="932"/>
      <c r="J41" s="916"/>
      <c r="K41" s="935">
        <v>3.67</v>
      </c>
      <c r="L41" s="933">
        <v>1</v>
      </c>
      <c r="M41" s="933">
        <v>12</v>
      </c>
      <c r="N41" s="936">
        <v>4</v>
      </c>
      <c r="O41" s="933" t="s">
        <v>5050</v>
      </c>
      <c r="P41" s="937" t="s">
        <v>6008</v>
      </c>
      <c r="Q41" s="938">
        <f t="shared" si="0"/>
        <v>-1</v>
      </c>
      <c r="R41" s="976">
        <f t="shared" si="0"/>
        <v>-3.62</v>
      </c>
      <c r="S41" s="938">
        <f t="shared" si="1"/>
        <v>0</v>
      </c>
      <c r="T41" s="976">
        <f t="shared" si="2"/>
        <v>0</v>
      </c>
      <c r="U41" s="983" t="s">
        <v>587</v>
      </c>
      <c r="V41" s="929" t="s">
        <v>587</v>
      </c>
      <c r="W41" s="929" t="s">
        <v>587</v>
      </c>
      <c r="X41" s="981" t="s">
        <v>587</v>
      </c>
      <c r="Y41" s="979"/>
    </row>
    <row r="42" spans="1:25" ht="14.45" customHeight="1" x14ac:dyDescent="0.2">
      <c r="A42" s="958" t="s">
        <v>6010</v>
      </c>
      <c r="B42" s="923">
        <v>1</v>
      </c>
      <c r="C42" s="924">
        <v>0.73</v>
      </c>
      <c r="D42" s="925">
        <v>6</v>
      </c>
      <c r="E42" s="926"/>
      <c r="F42" s="906"/>
      <c r="G42" s="907"/>
      <c r="H42" s="908">
        <v>1</v>
      </c>
      <c r="I42" s="909">
        <v>0.73</v>
      </c>
      <c r="J42" s="915">
        <v>5</v>
      </c>
      <c r="K42" s="911">
        <v>0.73</v>
      </c>
      <c r="L42" s="912">
        <v>1</v>
      </c>
      <c r="M42" s="912">
        <v>12</v>
      </c>
      <c r="N42" s="913">
        <v>4</v>
      </c>
      <c r="O42" s="912" t="s">
        <v>5937</v>
      </c>
      <c r="P42" s="927" t="s">
        <v>6011</v>
      </c>
      <c r="Q42" s="914">
        <f t="shared" si="0"/>
        <v>0</v>
      </c>
      <c r="R42" s="975">
        <f t="shared" si="0"/>
        <v>0</v>
      </c>
      <c r="S42" s="914">
        <f t="shared" si="1"/>
        <v>1</v>
      </c>
      <c r="T42" s="975">
        <f t="shared" si="2"/>
        <v>0.73</v>
      </c>
      <c r="U42" s="982">
        <v>4</v>
      </c>
      <c r="V42" s="923">
        <v>5</v>
      </c>
      <c r="W42" s="923">
        <v>1</v>
      </c>
      <c r="X42" s="980">
        <v>1.25</v>
      </c>
      <c r="Y42" s="978">
        <v>1</v>
      </c>
    </row>
    <row r="43" spans="1:25" ht="14.45" customHeight="1" x14ac:dyDescent="0.2">
      <c r="A43" s="942" t="s">
        <v>6012</v>
      </c>
      <c r="B43" s="929"/>
      <c r="C43" s="930"/>
      <c r="D43" s="928"/>
      <c r="E43" s="941">
        <v>1</v>
      </c>
      <c r="F43" s="934">
        <v>1.49</v>
      </c>
      <c r="G43" s="922">
        <v>2</v>
      </c>
      <c r="H43" s="931"/>
      <c r="I43" s="932"/>
      <c r="J43" s="916"/>
      <c r="K43" s="935">
        <v>1.07</v>
      </c>
      <c r="L43" s="933">
        <v>2</v>
      </c>
      <c r="M43" s="933">
        <v>18</v>
      </c>
      <c r="N43" s="936">
        <v>6</v>
      </c>
      <c r="O43" s="933" t="s">
        <v>5937</v>
      </c>
      <c r="P43" s="937" t="s">
        <v>6013</v>
      </c>
      <c r="Q43" s="938">
        <f t="shared" si="0"/>
        <v>0</v>
      </c>
      <c r="R43" s="976">
        <f t="shared" si="0"/>
        <v>0</v>
      </c>
      <c r="S43" s="938">
        <f t="shared" si="1"/>
        <v>-1</v>
      </c>
      <c r="T43" s="976">
        <f t="shared" si="2"/>
        <v>-1.49</v>
      </c>
      <c r="U43" s="983" t="s">
        <v>587</v>
      </c>
      <c r="V43" s="929" t="s">
        <v>587</v>
      </c>
      <c r="W43" s="929" t="s">
        <v>587</v>
      </c>
      <c r="X43" s="981" t="s">
        <v>587</v>
      </c>
      <c r="Y43" s="979"/>
    </row>
    <row r="44" spans="1:25" ht="14.45" customHeight="1" x14ac:dyDescent="0.2">
      <c r="A44" s="958" t="s">
        <v>6014</v>
      </c>
      <c r="B44" s="923">
        <v>2</v>
      </c>
      <c r="C44" s="924">
        <v>0.84</v>
      </c>
      <c r="D44" s="925">
        <v>2</v>
      </c>
      <c r="E44" s="926">
        <v>4</v>
      </c>
      <c r="F44" s="906">
        <v>3.18</v>
      </c>
      <c r="G44" s="907">
        <v>2.2999999999999998</v>
      </c>
      <c r="H44" s="908">
        <v>7</v>
      </c>
      <c r="I44" s="909">
        <v>2.93</v>
      </c>
      <c r="J44" s="910">
        <v>2</v>
      </c>
      <c r="K44" s="911">
        <v>0.42</v>
      </c>
      <c r="L44" s="912">
        <v>1</v>
      </c>
      <c r="M44" s="912">
        <v>6</v>
      </c>
      <c r="N44" s="913">
        <v>2</v>
      </c>
      <c r="O44" s="912" t="s">
        <v>5937</v>
      </c>
      <c r="P44" s="927" t="s">
        <v>6015</v>
      </c>
      <c r="Q44" s="914">
        <f t="shared" si="0"/>
        <v>5</v>
      </c>
      <c r="R44" s="975">
        <f t="shared" si="0"/>
        <v>2.0900000000000003</v>
      </c>
      <c r="S44" s="914">
        <f t="shared" si="1"/>
        <v>3</v>
      </c>
      <c r="T44" s="975">
        <f t="shared" si="2"/>
        <v>-0.25</v>
      </c>
      <c r="U44" s="982">
        <v>14</v>
      </c>
      <c r="V44" s="923">
        <v>14</v>
      </c>
      <c r="W44" s="923">
        <v>0</v>
      </c>
      <c r="X44" s="980">
        <v>1</v>
      </c>
      <c r="Y44" s="978"/>
    </row>
    <row r="45" spans="1:25" ht="14.45" customHeight="1" x14ac:dyDescent="0.2">
      <c r="A45" s="942" t="s">
        <v>6016</v>
      </c>
      <c r="B45" s="929"/>
      <c r="C45" s="930"/>
      <c r="D45" s="928"/>
      <c r="E45" s="941"/>
      <c r="F45" s="934"/>
      <c r="G45" s="922"/>
      <c r="H45" s="931">
        <v>1</v>
      </c>
      <c r="I45" s="932">
        <v>0.55000000000000004</v>
      </c>
      <c r="J45" s="916">
        <v>2</v>
      </c>
      <c r="K45" s="935">
        <v>0.55000000000000004</v>
      </c>
      <c r="L45" s="933">
        <v>1</v>
      </c>
      <c r="M45" s="933">
        <v>9</v>
      </c>
      <c r="N45" s="936">
        <v>3</v>
      </c>
      <c r="O45" s="933" t="s">
        <v>5937</v>
      </c>
      <c r="P45" s="937" t="s">
        <v>6017</v>
      </c>
      <c r="Q45" s="938">
        <f t="shared" si="0"/>
        <v>1</v>
      </c>
      <c r="R45" s="976">
        <f t="shared" si="0"/>
        <v>0.55000000000000004</v>
      </c>
      <c r="S45" s="938">
        <f t="shared" si="1"/>
        <v>1</v>
      </c>
      <c r="T45" s="976">
        <f t="shared" si="2"/>
        <v>0.55000000000000004</v>
      </c>
      <c r="U45" s="983">
        <v>3</v>
      </c>
      <c r="V45" s="929">
        <v>2</v>
      </c>
      <c r="W45" s="929">
        <v>-1</v>
      </c>
      <c r="X45" s="981">
        <v>0.66666666666666663</v>
      </c>
      <c r="Y45" s="979"/>
    </row>
    <row r="46" spans="1:25" ht="14.45" customHeight="1" x14ac:dyDescent="0.2">
      <c r="A46" s="958" t="s">
        <v>6018</v>
      </c>
      <c r="B46" s="923"/>
      <c r="C46" s="924"/>
      <c r="D46" s="925"/>
      <c r="E46" s="908">
        <v>7</v>
      </c>
      <c r="F46" s="909">
        <v>3.46</v>
      </c>
      <c r="G46" s="910">
        <v>2.6</v>
      </c>
      <c r="H46" s="912">
        <v>3</v>
      </c>
      <c r="I46" s="906">
        <v>1.85</v>
      </c>
      <c r="J46" s="915">
        <v>6</v>
      </c>
      <c r="K46" s="911">
        <v>0.49</v>
      </c>
      <c r="L46" s="912">
        <v>1</v>
      </c>
      <c r="M46" s="912">
        <v>9</v>
      </c>
      <c r="N46" s="913">
        <v>3</v>
      </c>
      <c r="O46" s="912" t="s">
        <v>5937</v>
      </c>
      <c r="P46" s="927" t="s">
        <v>6019</v>
      </c>
      <c r="Q46" s="914">
        <f t="shared" si="0"/>
        <v>3</v>
      </c>
      <c r="R46" s="975">
        <f t="shared" si="0"/>
        <v>1.85</v>
      </c>
      <c r="S46" s="914">
        <f t="shared" si="1"/>
        <v>-4</v>
      </c>
      <c r="T46" s="975">
        <f t="shared" si="2"/>
        <v>-1.6099999999999999</v>
      </c>
      <c r="U46" s="982">
        <v>9</v>
      </c>
      <c r="V46" s="923">
        <v>18</v>
      </c>
      <c r="W46" s="923">
        <v>9</v>
      </c>
      <c r="X46" s="980">
        <v>2</v>
      </c>
      <c r="Y46" s="978">
        <v>10</v>
      </c>
    </row>
    <row r="47" spans="1:25" ht="14.45" customHeight="1" x14ac:dyDescent="0.2">
      <c r="A47" s="942" t="s">
        <v>6020</v>
      </c>
      <c r="B47" s="929">
        <v>1</v>
      </c>
      <c r="C47" s="930">
        <v>0.79</v>
      </c>
      <c r="D47" s="928">
        <v>10</v>
      </c>
      <c r="E47" s="931"/>
      <c r="F47" s="932"/>
      <c r="G47" s="916"/>
      <c r="H47" s="933">
        <v>1</v>
      </c>
      <c r="I47" s="934">
        <v>0.79</v>
      </c>
      <c r="J47" s="922">
        <v>3</v>
      </c>
      <c r="K47" s="935">
        <v>0.79</v>
      </c>
      <c r="L47" s="933">
        <v>2</v>
      </c>
      <c r="M47" s="933">
        <v>15</v>
      </c>
      <c r="N47" s="936">
        <v>5</v>
      </c>
      <c r="O47" s="933" t="s">
        <v>5937</v>
      </c>
      <c r="P47" s="937" t="s">
        <v>6021</v>
      </c>
      <c r="Q47" s="938">
        <f t="shared" si="0"/>
        <v>0</v>
      </c>
      <c r="R47" s="976">
        <f t="shared" si="0"/>
        <v>0</v>
      </c>
      <c r="S47" s="938">
        <f t="shared" si="1"/>
        <v>1</v>
      </c>
      <c r="T47" s="976">
        <f t="shared" si="2"/>
        <v>0.79</v>
      </c>
      <c r="U47" s="983">
        <v>5</v>
      </c>
      <c r="V47" s="929">
        <v>3</v>
      </c>
      <c r="W47" s="929">
        <v>-2</v>
      </c>
      <c r="X47" s="981">
        <v>0.6</v>
      </c>
      <c r="Y47" s="979"/>
    </row>
    <row r="48" spans="1:25" ht="14.45" customHeight="1" x14ac:dyDescent="0.2">
      <c r="A48" s="942" t="s">
        <v>6022</v>
      </c>
      <c r="B48" s="929"/>
      <c r="C48" s="930"/>
      <c r="D48" s="928"/>
      <c r="E48" s="931">
        <v>2</v>
      </c>
      <c r="F48" s="932">
        <v>13.88</v>
      </c>
      <c r="G48" s="916">
        <v>9</v>
      </c>
      <c r="H48" s="933"/>
      <c r="I48" s="934"/>
      <c r="J48" s="922"/>
      <c r="K48" s="935">
        <v>1.63</v>
      </c>
      <c r="L48" s="933">
        <v>3</v>
      </c>
      <c r="M48" s="933">
        <v>27</v>
      </c>
      <c r="N48" s="936">
        <v>9</v>
      </c>
      <c r="O48" s="933" t="s">
        <v>5937</v>
      </c>
      <c r="P48" s="937" t="s">
        <v>6021</v>
      </c>
      <c r="Q48" s="938">
        <f t="shared" si="0"/>
        <v>0</v>
      </c>
      <c r="R48" s="976">
        <f t="shared" si="0"/>
        <v>0</v>
      </c>
      <c r="S48" s="938">
        <f t="shared" si="1"/>
        <v>-2</v>
      </c>
      <c r="T48" s="976">
        <f t="shared" si="2"/>
        <v>-13.88</v>
      </c>
      <c r="U48" s="983" t="s">
        <v>587</v>
      </c>
      <c r="V48" s="929" t="s">
        <v>587</v>
      </c>
      <c r="W48" s="929" t="s">
        <v>587</v>
      </c>
      <c r="X48" s="981" t="s">
        <v>587</v>
      </c>
      <c r="Y48" s="979"/>
    </row>
    <row r="49" spans="1:25" ht="14.45" customHeight="1" x14ac:dyDescent="0.2">
      <c r="A49" s="958" t="s">
        <v>6023</v>
      </c>
      <c r="B49" s="918">
        <v>2</v>
      </c>
      <c r="C49" s="919">
        <v>1.73</v>
      </c>
      <c r="D49" s="920">
        <v>6.5</v>
      </c>
      <c r="E49" s="926"/>
      <c r="F49" s="906"/>
      <c r="G49" s="907"/>
      <c r="H49" s="912"/>
      <c r="I49" s="906"/>
      <c r="J49" s="907"/>
      <c r="K49" s="911">
        <v>1.17</v>
      </c>
      <c r="L49" s="912">
        <v>5</v>
      </c>
      <c r="M49" s="912">
        <v>42</v>
      </c>
      <c r="N49" s="913">
        <v>14</v>
      </c>
      <c r="O49" s="912" t="s">
        <v>5937</v>
      </c>
      <c r="P49" s="927" t="s">
        <v>6024</v>
      </c>
      <c r="Q49" s="914">
        <f t="shared" si="0"/>
        <v>-2</v>
      </c>
      <c r="R49" s="975">
        <f t="shared" si="0"/>
        <v>-1.73</v>
      </c>
      <c r="S49" s="914">
        <f t="shared" si="1"/>
        <v>0</v>
      </c>
      <c r="T49" s="975">
        <f t="shared" si="2"/>
        <v>0</v>
      </c>
      <c r="U49" s="982" t="s">
        <v>587</v>
      </c>
      <c r="V49" s="923" t="s">
        <v>587</v>
      </c>
      <c r="W49" s="923" t="s">
        <v>587</v>
      </c>
      <c r="X49" s="980" t="s">
        <v>587</v>
      </c>
      <c r="Y49" s="978"/>
    </row>
    <row r="50" spans="1:25" ht="14.45" customHeight="1" x14ac:dyDescent="0.2">
      <c r="A50" s="942" t="s">
        <v>6025</v>
      </c>
      <c r="B50" s="939">
        <v>1</v>
      </c>
      <c r="C50" s="940">
        <v>1.68</v>
      </c>
      <c r="D50" s="921">
        <v>24</v>
      </c>
      <c r="E50" s="941">
        <v>2</v>
      </c>
      <c r="F50" s="934">
        <v>2.64</v>
      </c>
      <c r="G50" s="922">
        <v>9</v>
      </c>
      <c r="H50" s="933"/>
      <c r="I50" s="934"/>
      <c r="J50" s="922"/>
      <c r="K50" s="935">
        <v>1.68</v>
      </c>
      <c r="L50" s="933">
        <v>6</v>
      </c>
      <c r="M50" s="933">
        <v>54</v>
      </c>
      <c r="N50" s="936">
        <v>18</v>
      </c>
      <c r="O50" s="933" t="s">
        <v>5937</v>
      </c>
      <c r="P50" s="937" t="s">
        <v>6026</v>
      </c>
      <c r="Q50" s="938">
        <f t="shared" si="0"/>
        <v>-1</v>
      </c>
      <c r="R50" s="976">
        <f t="shared" si="0"/>
        <v>-1.68</v>
      </c>
      <c r="S50" s="938">
        <f t="shared" si="1"/>
        <v>-2</v>
      </c>
      <c r="T50" s="976">
        <f t="shared" si="2"/>
        <v>-2.64</v>
      </c>
      <c r="U50" s="983" t="s">
        <v>587</v>
      </c>
      <c r="V50" s="929" t="s">
        <v>587</v>
      </c>
      <c r="W50" s="929" t="s">
        <v>587</v>
      </c>
      <c r="X50" s="981" t="s">
        <v>587</v>
      </c>
      <c r="Y50" s="979"/>
    </row>
    <row r="51" spans="1:25" ht="14.45" customHeight="1" x14ac:dyDescent="0.2">
      <c r="A51" s="958" t="s">
        <v>6027</v>
      </c>
      <c r="B51" s="918">
        <v>1</v>
      </c>
      <c r="C51" s="919">
        <v>0.55000000000000004</v>
      </c>
      <c r="D51" s="920">
        <v>6</v>
      </c>
      <c r="E51" s="926"/>
      <c r="F51" s="906"/>
      <c r="G51" s="907"/>
      <c r="H51" s="912"/>
      <c r="I51" s="906"/>
      <c r="J51" s="907"/>
      <c r="K51" s="911">
        <v>0.55000000000000004</v>
      </c>
      <c r="L51" s="912">
        <v>3</v>
      </c>
      <c r="M51" s="912">
        <v>24</v>
      </c>
      <c r="N51" s="913">
        <v>8</v>
      </c>
      <c r="O51" s="912" t="s">
        <v>5937</v>
      </c>
      <c r="P51" s="927" t="s">
        <v>6028</v>
      </c>
      <c r="Q51" s="914">
        <f t="shared" si="0"/>
        <v>-1</v>
      </c>
      <c r="R51" s="975">
        <f t="shared" si="0"/>
        <v>-0.55000000000000004</v>
      </c>
      <c r="S51" s="914">
        <f t="shared" si="1"/>
        <v>0</v>
      </c>
      <c r="T51" s="975">
        <f t="shared" si="2"/>
        <v>0</v>
      </c>
      <c r="U51" s="982" t="s">
        <v>587</v>
      </c>
      <c r="V51" s="923" t="s">
        <v>587</v>
      </c>
      <c r="W51" s="923" t="s">
        <v>587</v>
      </c>
      <c r="X51" s="980" t="s">
        <v>587</v>
      </c>
      <c r="Y51" s="978"/>
    </row>
    <row r="52" spans="1:25" ht="14.45" customHeight="1" x14ac:dyDescent="0.2">
      <c r="A52" s="958" t="s">
        <v>6029</v>
      </c>
      <c r="B52" s="923"/>
      <c r="C52" s="924"/>
      <c r="D52" s="925"/>
      <c r="E52" s="908">
        <v>1</v>
      </c>
      <c r="F52" s="909">
        <v>2.69</v>
      </c>
      <c r="G52" s="910">
        <v>8</v>
      </c>
      <c r="H52" s="912"/>
      <c r="I52" s="906"/>
      <c r="J52" s="907"/>
      <c r="K52" s="911">
        <v>2.69</v>
      </c>
      <c r="L52" s="912">
        <v>3</v>
      </c>
      <c r="M52" s="912">
        <v>30</v>
      </c>
      <c r="N52" s="913">
        <v>10</v>
      </c>
      <c r="O52" s="912" t="s">
        <v>5937</v>
      </c>
      <c r="P52" s="927" t="s">
        <v>6030</v>
      </c>
      <c r="Q52" s="914">
        <f t="shared" si="0"/>
        <v>0</v>
      </c>
      <c r="R52" s="975">
        <f t="shared" si="0"/>
        <v>0</v>
      </c>
      <c r="S52" s="914">
        <f t="shared" si="1"/>
        <v>-1</v>
      </c>
      <c r="T52" s="975">
        <f t="shared" si="2"/>
        <v>-2.69</v>
      </c>
      <c r="U52" s="982" t="s">
        <v>587</v>
      </c>
      <c r="V52" s="923" t="s">
        <v>587</v>
      </c>
      <c r="W52" s="923" t="s">
        <v>587</v>
      </c>
      <c r="X52" s="980" t="s">
        <v>587</v>
      </c>
      <c r="Y52" s="978"/>
    </row>
    <row r="53" spans="1:25" ht="14.45" customHeight="1" x14ac:dyDescent="0.2">
      <c r="A53" s="958" t="s">
        <v>6031</v>
      </c>
      <c r="B53" s="923">
        <v>5</v>
      </c>
      <c r="C53" s="924">
        <v>1.9</v>
      </c>
      <c r="D53" s="925">
        <v>3.4</v>
      </c>
      <c r="E53" s="908">
        <v>4</v>
      </c>
      <c r="F53" s="909">
        <v>1.68</v>
      </c>
      <c r="G53" s="910">
        <v>6.8</v>
      </c>
      <c r="H53" s="912"/>
      <c r="I53" s="906"/>
      <c r="J53" s="907"/>
      <c r="K53" s="911">
        <v>0.42</v>
      </c>
      <c r="L53" s="912">
        <v>2</v>
      </c>
      <c r="M53" s="912">
        <v>18</v>
      </c>
      <c r="N53" s="913">
        <v>6</v>
      </c>
      <c r="O53" s="912" t="s">
        <v>5937</v>
      </c>
      <c r="P53" s="927" t="s">
        <v>6032</v>
      </c>
      <c r="Q53" s="914">
        <f t="shared" si="0"/>
        <v>-5</v>
      </c>
      <c r="R53" s="975">
        <f t="shared" si="0"/>
        <v>-1.9</v>
      </c>
      <c r="S53" s="914">
        <f t="shared" si="1"/>
        <v>-4</v>
      </c>
      <c r="T53" s="975">
        <f t="shared" si="2"/>
        <v>-1.68</v>
      </c>
      <c r="U53" s="982" t="s">
        <v>587</v>
      </c>
      <c r="V53" s="923" t="s">
        <v>587</v>
      </c>
      <c r="W53" s="923" t="s">
        <v>587</v>
      </c>
      <c r="X53" s="980" t="s">
        <v>587</v>
      </c>
      <c r="Y53" s="978"/>
    </row>
    <row r="54" spans="1:25" ht="14.45" customHeight="1" x14ac:dyDescent="0.2">
      <c r="A54" s="942" t="s">
        <v>6033</v>
      </c>
      <c r="B54" s="929"/>
      <c r="C54" s="930"/>
      <c r="D54" s="928"/>
      <c r="E54" s="931"/>
      <c r="F54" s="932"/>
      <c r="G54" s="916"/>
      <c r="H54" s="933">
        <v>2</v>
      </c>
      <c r="I54" s="934">
        <v>1.02</v>
      </c>
      <c r="J54" s="917">
        <v>11.5</v>
      </c>
      <c r="K54" s="935">
        <v>0.54</v>
      </c>
      <c r="L54" s="933">
        <v>3</v>
      </c>
      <c r="M54" s="933">
        <v>24</v>
      </c>
      <c r="N54" s="936">
        <v>8</v>
      </c>
      <c r="O54" s="933" t="s">
        <v>5937</v>
      </c>
      <c r="P54" s="937" t="s">
        <v>6034</v>
      </c>
      <c r="Q54" s="938">
        <f t="shared" si="0"/>
        <v>2</v>
      </c>
      <c r="R54" s="976">
        <f t="shared" si="0"/>
        <v>1.02</v>
      </c>
      <c r="S54" s="938">
        <f t="shared" si="1"/>
        <v>2</v>
      </c>
      <c r="T54" s="976">
        <f t="shared" si="2"/>
        <v>1.02</v>
      </c>
      <c r="U54" s="983">
        <v>16</v>
      </c>
      <c r="V54" s="929">
        <v>23</v>
      </c>
      <c r="W54" s="929">
        <v>7</v>
      </c>
      <c r="X54" s="981">
        <v>1.4375</v>
      </c>
      <c r="Y54" s="979">
        <v>13</v>
      </c>
    </row>
    <row r="55" spans="1:25" ht="14.45" customHeight="1" x14ac:dyDescent="0.2">
      <c r="A55" s="942" t="s">
        <v>6035</v>
      </c>
      <c r="B55" s="929"/>
      <c r="C55" s="930"/>
      <c r="D55" s="928"/>
      <c r="E55" s="931">
        <v>1</v>
      </c>
      <c r="F55" s="932">
        <v>0.62</v>
      </c>
      <c r="G55" s="916">
        <v>10</v>
      </c>
      <c r="H55" s="933"/>
      <c r="I55" s="934"/>
      <c r="J55" s="922"/>
      <c r="K55" s="935">
        <v>0.62</v>
      </c>
      <c r="L55" s="933">
        <v>2</v>
      </c>
      <c r="M55" s="933">
        <v>21</v>
      </c>
      <c r="N55" s="936">
        <v>7</v>
      </c>
      <c r="O55" s="933" t="s">
        <v>5937</v>
      </c>
      <c r="P55" s="937" t="s">
        <v>6036</v>
      </c>
      <c r="Q55" s="938">
        <f t="shared" si="0"/>
        <v>0</v>
      </c>
      <c r="R55" s="976">
        <f t="shared" si="0"/>
        <v>0</v>
      </c>
      <c r="S55" s="938">
        <f t="shared" si="1"/>
        <v>-1</v>
      </c>
      <c r="T55" s="976">
        <f t="shared" si="2"/>
        <v>-0.62</v>
      </c>
      <c r="U55" s="983" t="s">
        <v>587</v>
      </c>
      <c r="V55" s="929" t="s">
        <v>587</v>
      </c>
      <c r="W55" s="929" t="s">
        <v>587</v>
      </c>
      <c r="X55" s="981" t="s">
        <v>587</v>
      </c>
      <c r="Y55" s="979"/>
    </row>
    <row r="56" spans="1:25" ht="14.45" customHeight="1" x14ac:dyDescent="0.2">
      <c r="A56" s="958" t="s">
        <v>6037</v>
      </c>
      <c r="B56" s="923">
        <v>8</v>
      </c>
      <c r="C56" s="924">
        <v>2.52</v>
      </c>
      <c r="D56" s="925">
        <v>3.5</v>
      </c>
      <c r="E56" s="926">
        <v>2</v>
      </c>
      <c r="F56" s="906">
        <v>0.71</v>
      </c>
      <c r="G56" s="907">
        <v>2.5</v>
      </c>
      <c r="H56" s="908">
        <v>6</v>
      </c>
      <c r="I56" s="909">
        <v>2.14</v>
      </c>
      <c r="J56" s="910">
        <v>2.7</v>
      </c>
      <c r="K56" s="911">
        <v>0.36</v>
      </c>
      <c r="L56" s="912">
        <v>2</v>
      </c>
      <c r="M56" s="912">
        <v>15</v>
      </c>
      <c r="N56" s="913">
        <v>5</v>
      </c>
      <c r="O56" s="912" t="s">
        <v>5937</v>
      </c>
      <c r="P56" s="927" t="s">
        <v>6038</v>
      </c>
      <c r="Q56" s="914">
        <f t="shared" si="0"/>
        <v>-2</v>
      </c>
      <c r="R56" s="975">
        <f t="shared" si="0"/>
        <v>-0.37999999999999989</v>
      </c>
      <c r="S56" s="914">
        <f t="shared" si="1"/>
        <v>4</v>
      </c>
      <c r="T56" s="975">
        <f t="shared" si="2"/>
        <v>1.4300000000000002</v>
      </c>
      <c r="U56" s="982">
        <v>30</v>
      </c>
      <c r="V56" s="923">
        <v>16.200000000000003</v>
      </c>
      <c r="W56" s="923">
        <v>-13.799999999999997</v>
      </c>
      <c r="X56" s="980">
        <v>0.54000000000000015</v>
      </c>
      <c r="Y56" s="978"/>
    </row>
    <row r="57" spans="1:25" ht="14.45" customHeight="1" x14ac:dyDescent="0.2">
      <c r="A57" s="942" t="s">
        <v>6039</v>
      </c>
      <c r="B57" s="929"/>
      <c r="C57" s="930"/>
      <c r="D57" s="928"/>
      <c r="E57" s="941">
        <v>1</v>
      </c>
      <c r="F57" s="934">
        <v>0.48</v>
      </c>
      <c r="G57" s="922">
        <v>2</v>
      </c>
      <c r="H57" s="931">
        <v>2</v>
      </c>
      <c r="I57" s="932">
        <v>0.95</v>
      </c>
      <c r="J57" s="916">
        <v>6</v>
      </c>
      <c r="K57" s="935">
        <v>0.48</v>
      </c>
      <c r="L57" s="933">
        <v>2</v>
      </c>
      <c r="M57" s="933">
        <v>21</v>
      </c>
      <c r="N57" s="936">
        <v>7</v>
      </c>
      <c r="O57" s="933" t="s">
        <v>5937</v>
      </c>
      <c r="P57" s="937" t="s">
        <v>6040</v>
      </c>
      <c r="Q57" s="938">
        <f t="shared" si="0"/>
        <v>2</v>
      </c>
      <c r="R57" s="976">
        <f t="shared" si="0"/>
        <v>0.95</v>
      </c>
      <c r="S57" s="938">
        <f t="shared" si="1"/>
        <v>1</v>
      </c>
      <c r="T57" s="976">
        <f t="shared" si="2"/>
        <v>0.47</v>
      </c>
      <c r="U57" s="983">
        <v>14</v>
      </c>
      <c r="V57" s="929">
        <v>12</v>
      </c>
      <c r="W57" s="929">
        <v>-2</v>
      </c>
      <c r="X57" s="981">
        <v>0.8571428571428571</v>
      </c>
      <c r="Y57" s="979"/>
    </row>
    <row r="58" spans="1:25" ht="14.45" customHeight="1" x14ac:dyDescent="0.2">
      <c r="A58" s="958" t="s">
        <v>6041</v>
      </c>
      <c r="B58" s="923"/>
      <c r="C58" s="924"/>
      <c r="D58" s="925"/>
      <c r="E58" s="908">
        <v>1</v>
      </c>
      <c r="F58" s="909">
        <v>0.3</v>
      </c>
      <c r="G58" s="910">
        <v>7</v>
      </c>
      <c r="H58" s="912"/>
      <c r="I58" s="906"/>
      <c r="J58" s="907"/>
      <c r="K58" s="911">
        <v>0.3</v>
      </c>
      <c r="L58" s="912">
        <v>1</v>
      </c>
      <c r="M58" s="912">
        <v>12</v>
      </c>
      <c r="N58" s="913">
        <v>4</v>
      </c>
      <c r="O58" s="912" t="s">
        <v>5937</v>
      </c>
      <c r="P58" s="927" t="s">
        <v>6042</v>
      </c>
      <c r="Q58" s="914">
        <f t="shared" si="0"/>
        <v>0</v>
      </c>
      <c r="R58" s="975">
        <f t="shared" si="0"/>
        <v>0</v>
      </c>
      <c r="S58" s="914">
        <f t="shared" si="1"/>
        <v>-1</v>
      </c>
      <c r="T58" s="975">
        <f t="shared" si="2"/>
        <v>-0.3</v>
      </c>
      <c r="U58" s="982" t="s">
        <v>587</v>
      </c>
      <c r="V58" s="923" t="s">
        <v>587</v>
      </c>
      <c r="W58" s="923" t="s">
        <v>587</v>
      </c>
      <c r="X58" s="980" t="s">
        <v>587</v>
      </c>
      <c r="Y58" s="978"/>
    </row>
    <row r="59" spans="1:25" ht="14.45" customHeight="1" x14ac:dyDescent="0.2">
      <c r="A59" s="958" t="s">
        <v>6043</v>
      </c>
      <c r="B59" s="923">
        <v>6</v>
      </c>
      <c r="C59" s="924">
        <v>2.34</v>
      </c>
      <c r="D59" s="925">
        <v>2.8</v>
      </c>
      <c r="E59" s="908">
        <v>6</v>
      </c>
      <c r="F59" s="909">
        <v>2.34</v>
      </c>
      <c r="G59" s="910">
        <v>2.8</v>
      </c>
      <c r="H59" s="912">
        <v>4</v>
      </c>
      <c r="I59" s="906">
        <v>1.56</v>
      </c>
      <c r="J59" s="907">
        <v>2.8</v>
      </c>
      <c r="K59" s="911">
        <v>0.39</v>
      </c>
      <c r="L59" s="912">
        <v>2</v>
      </c>
      <c r="M59" s="912">
        <v>15</v>
      </c>
      <c r="N59" s="913">
        <v>5</v>
      </c>
      <c r="O59" s="912" t="s">
        <v>5937</v>
      </c>
      <c r="P59" s="927" t="s">
        <v>6044</v>
      </c>
      <c r="Q59" s="914">
        <f t="shared" si="0"/>
        <v>-2</v>
      </c>
      <c r="R59" s="975">
        <f t="shared" si="0"/>
        <v>-0.7799999999999998</v>
      </c>
      <c r="S59" s="914">
        <f t="shared" si="1"/>
        <v>-2</v>
      </c>
      <c r="T59" s="975">
        <f t="shared" si="2"/>
        <v>-0.7799999999999998</v>
      </c>
      <c r="U59" s="982">
        <v>20</v>
      </c>
      <c r="V59" s="923">
        <v>11.2</v>
      </c>
      <c r="W59" s="923">
        <v>-8.8000000000000007</v>
      </c>
      <c r="X59" s="980">
        <v>0.55999999999999994</v>
      </c>
      <c r="Y59" s="978"/>
    </row>
    <row r="60" spans="1:25" ht="14.45" customHeight="1" x14ac:dyDescent="0.2">
      <c r="A60" s="942" t="s">
        <v>6045</v>
      </c>
      <c r="B60" s="929"/>
      <c r="C60" s="930"/>
      <c r="D60" s="928"/>
      <c r="E60" s="931">
        <v>1</v>
      </c>
      <c r="F60" s="932">
        <v>0.53</v>
      </c>
      <c r="G60" s="916">
        <v>2</v>
      </c>
      <c r="H60" s="933">
        <v>2</v>
      </c>
      <c r="I60" s="934">
        <v>1.07</v>
      </c>
      <c r="J60" s="922">
        <v>6</v>
      </c>
      <c r="K60" s="935">
        <v>0.53</v>
      </c>
      <c r="L60" s="933">
        <v>2</v>
      </c>
      <c r="M60" s="933">
        <v>21</v>
      </c>
      <c r="N60" s="936">
        <v>7</v>
      </c>
      <c r="O60" s="933" t="s">
        <v>5937</v>
      </c>
      <c r="P60" s="937" t="s">
        <v>6046</v>
      </c>
      <c r="Q60" s="938">
        <f t="shared" si="0"/>
        <v>2</v>
      </c>
      <c r="R60" s="976">
        <f t="shared" si="0"/>
        <v>1.07</v>
      </c>
      <c r="S60" s="938">
        <f t="shared" si="1"/>
        <v>1</v>
      </c>
      <c r="T60" s="976">
        <f t="shared" si="2"/>
        <v>0.54</v>
      </c>
      <c r="U60" s="983">
        <v>14</v>
      </c>
      <c r="V60" s="929">
        <v>12</v>
      </c>
      <c r="W60" s="929">
        <v>-2</v>
      </c>
      <c r="X60" s="981">
        <v>0.8571428571428571</v>
      </c>
      <c r="Y60" s="979"/>
    </row>
    <row r="61" spans="1:25" ht="14.45" customHeight="1" x14ac:dyDescent="0.2">
      <c r="A61" s="942" t="s">
        <v>6047</v>
      </c>
      <c r="B61" s="929">
        <v>1</v>
      </c>
      <c r="C61" s="930">
        <v>1.27</v>
      </c>
      <c r="D61" s="928">
        <v>6</v>
      </c>
      <c r="E61" s="931"/>
      <c r="F61" s="932"/>
      <c r="G61" s="916"/>
      <c r="H61" s="933"/>
      <c r="I61" s="934"/>
      <c r="J61" s="922"/>
      <c r="K61" s="935">
        <v>0.95</v>
      </c>
      <c r="L61" s="933">
        <v>3</v>
      </c>
      <c r="M61" s="933">
        <v>30</v>
      </c>
      <c r="N61" s="936">
        <v>10</v>
      </c>
      <c r="O61" s="933" t="s">
        <v>5937</v>
      </c>
      <c r="P61" s="937" t="s">
        <v>6048</v>
      </c>
      <c r="Q61" s="938">
        <f t="shared" si="0"/>
        <v>-1</v>
      </c>
      <c r="R61" s="976">
        <f t="shared" si="0"/>
        <v>-1.27</v>
      </c>
      <c r="S61" s="938">
        <f t="shared" si="1"/>
        <v>0</v>
      </c>
      <c r="T61" s="976">
        <f t="shared" si="2"/>
        <v>0</v>
      </c>
      <c r="U61" s="983" t="s">
        <v>587</v>
      </c>
      <c r="V61" s="929" t="s">
        <v>587</v>
      </c>
      <c r="W61" s="929" t="s">
        <v>587</v>
      </c>
      <c r="X61" s="981" t="s">
        <v>587</v>
      </c>
      <c r="Y61" s="979"/>
    </row>
    <row r="62" spans="1:25" ht="14.45" customHeight="1" x14ac:dyDescent="0.2">
      <c r="A62" s="958" t="s">
        <v>6049</v>
      </c>
      <c r="B62" s="923">
        <v>8</v>
      </c>
      <c r="C62" s="924">
        <v>3.04</v>
      </c>
      <c r="D62" s="925">
        <v>3.6</v>
      </c>
      <c r="E62" s="908">
        <v>10</v>
      </c>
      <c r="F62" s="909">
        <v>3.66</v>
      </c>
      <c r="G62" s="910">
        <v>2.1</v>
      </c>
      <c r="H62" s="912">
        <v>8</v>
      </c>
      <c r="I62" s="906">
        <v>2.93</v>
      </c>
      <c r="J62" s="907">
        <v>2.2999999999999998</v>
      </c>
      <c r="K62" s="911">
        <v>0.37</v>
      </c>
      <c r="L62" s="912">
        <v>1</v>
      </c>
      <c r="M62" s="912">
        <v>12</v>
      </c>
      <c r="N62" s="913">
        <v>4</v>
      </c>
      <c r="O62" s="912" t="s">
        <v>5937</v>
      </c>
      <c r="P62" s="927" t="s">
        <v>6050</v>
      </c>
      <c r="Q62" s="914">
        <f t="shared" si="0"/>
        <v>0</v>
      </c>
      <c r="R62" s="975">
        <f t="shared" si="0"/>
        <v>-0.10999999999999988</v>
      </c>
      <c r="S62" s="914">
        <f t="shared" si="1"/>
        <v>-2</v>
      </c>
      <c r="T62" s="975">
        <f t="shared" si="2"/>
        <v>-0.73</v>
      </c>
      <c r="U62" s="982">
        <v>32</v>
      </c>
      <c r="V62" s="923">
        <v>18.399999999999999</v>
      </c>
      <c r="W62" s="923">
        <v>-13.600000000000001</v>
      </c>
      <c r="X62" s="980">
        <v>0.57499999999999996</v>
      </c>
      <c r="Y62" s="978"/>
    </row>
    <row r="63" spans="1:25" ht="14.45" customHeight="1" x14ac:dyDescent="0.2">
      <c r="A63" s="942" t="s">
        <v>6051</v>
      </c>
      <c r="B63" s="929"/>
      <c r="C63" s="930"/>
      <c r="D63" s="928"/>
      <c r="E63" s="931">
        <v>1</v>
      </c>
      <c r="F63" s="932">
        <v>0.56000000000000005</v>
      </c>
      <c r="G63" s="916">
        <v>6</v>
      </c>
      <c r="H63" s="933">
        <v>2</v>
      </c>
      <c r="I63" s="934">
        <v>1.1200000000000001</v>
      </c>
      <c r="J63" s="922">
        <v>2</v>
      </c>
      <c r="K63" s="935">
        <v>0.56000000000000005</v>
      </c>
      <c r="L63" s="933">
        <v>2</v>
      </c>
      <c r="M63" s="933">
        <v>18</v>
      </c>
      <c r="N63" s="936">
        <v>6</v>
      </c>
      <c r="O63" s="933" t="s">
        <v>5937</v>
      </c>
      <c r="P63" s="937" t="s">
        <v>6052</v>
      </c>
      <c r="Q63" s="938">
        <f t="shared" si="0"/>
        <v>2</v>
      </c>
      <c r="R63" s="976">
        <f t="shared" si="0"/>
        <v>1.1200000000000001</v>
      </c>
      <c r="S63" s="938">
        <f t="shared" si="1"/>
        <v>1</v>
      </c>
      <c r="T63" s="976">
        <f t="shared" si="2"/>
        <v>0.56000000000000005</v>
      </c>
      <c r="U63" s="983">
        <v>12</v>
      </c>
      <c r="V63" s="929">
        <v>4</v>
      </c>
      <c r="W63" s="929">
        <v>-8</v>
      </c>
      <c r="X63" s="981">
        <v>0.33333333333333331</v>
      </c>
      <c r="Y63" s="979"/>
    </row>
    <row r="64" spans="1:25" ht="14.45" customHeight="1" x14ac:dyDescent="0.2">
      <c r="A64" s="958" t="s">
        <v>6053</v>
      </c>
      <c r="B64" s="923"/>
      <c r="C64" s="924"/>
      <c r="D64" s="925"/>
      <c r="E64" s="908">
        <v>1</v>
      </c>
      <c r="F64" s="909">
        <v>0.56000000000000005</v>
      </c>
      <c r="G64" s="910">
        <v>3</v>
      </c>
      <c r="H64" s="912"/>
      <c r="I64" s="906"/>
      <c r="J64" s="907"/>
      <c r="K64" s="911">
        <v>0.56000000000000005</v>
      </c>
      <c r="L64" s="912">
        <v>2</v>
      </c>
      <c r="M64" s="912">
        <v>18</v>
      </c>
      <c r="N64" s="913">
        <v>6</v>
      </c>
      <c r="O64" s="912" t="s">
        <v>5937</v>
      </c>
      <c r="P64" s="927" t="s">
        <v>6054</v>
      </c>
      <c r="Q64" s="914">
        <f t="shared" si="0"/>
        <v>0</v>
      </c>
      <c r="R64" s="975">
        <f t="shared" si="0"/>
        <v>0</v>
      </c>
      <c r="S64" s="914">
        <f t="shared" si="1"/>
        <v>-1</v>
      </c>
      <c r="T64" s="975">
        <f t="shared" si="2"/>
        <v>-0.56000000000000005</v>
      </c>
      <c r="U64" s="982" t="s">
        <v>587</v>
      </c>
      <c r="V64" s="923" t="s">
        <v>587</v>
      </c>
      <c r="W64" s="923" t="s">
        <v>587</v>
      </c>
      <c r="X64" s="980" t="s">
        <v>587</v>
      </c>
      <c r="Y64" s="978"/>
    </row>
    <row r="65" spans="1:25" ht="14.45" customHeight="1" x14ac:dyDescent="0.2">
      <c r="A65" s="958" t="s">
        <v>6055</v>
      </c>
      <c r="B65" s="918">
        <v>5</v>
      </c>
      <c r="C65" s="919">
        <v>1.61</v>
      </c>
      <c r="D65" s="920">
        <v>5</v>
      </c>
      <c r="E65" s="926">
        <v>2</v>
      </c>
      <c r="F65" s="906">
        <v>0.74</v>
      </c>
      <c r="G65" s="907">
        <v>8.5</v>
      </c>
      <c r="H65" s="912">
        <v>1</v>
      </c>
      <c r="I65" s="906">
        <v>0.32</v>
      </c>
      <c r="J65" s="907">
        <v>2</v>
      </c>
      <c r="K65" s="911">
        <v>0.32</v>
      </c>
      <c r="L65" s="912">
        <v>1</v>
      </c>
      <c r="M65" s="912">
        <v>12</v>
      </c>
      <c r="N65" s="913">
        <v>4</v>
      </c>
      <c r="O65" s="912" t="s">
        <v>5937</v>
      </c>
      <c r="P65" s="927" t="s">
        <v>6056</v>
      </c>
      <c r="Q65" s="914">
        <f t="shared" si="0"/>
        <v>-4</v>
      </c>
      <c r="R65" s="975">
        <f t="shared" si="0"/>
        <v>-1.29</v>
      </c>
      <c r="S65" s="914">
        <f t="shared" si="1"/>
        <v>-1</v>
      </c>
      <c r="T65" s="975">
        <f t="shared" si="2"/>
        <v>-0.42</v>
      </c>
      <c r="U65" s="982">
        <v>4</v>
      </c>
      <c r="V65" s="923">
        <v>2</v>
      </c>
      <c r="W65" s="923">
        <v>-2</v>
      </c>
      <c r="X65" s="980">
        <v>0.5</v>
      </c>
      <c r="Y65" s="978"/>
    </row>
    <row r="66" spans="1:25" ht="14.45" customHeight="1" x14ac:dyDescent="0.2">
      <c r="A66" s="942" t="s">
        <v>6057</v>
      </c>
      <c r="B66" s="939">
        <v>1</v>
      </c>
      <c r="C66" s="940">
        <v>0.45</v>
      </c>
      <c r="D66" s="921">
        <v>4</v>
      </c>
      <c r="E66" s="941"/>
      <c r="F66" s="934"/>
      <c r="G66" s="922"/>
      <c r="H66" s="933">
        <v>3</v>
      </c>
      <c r="I66" s="934">
        <v>1.41</v>
      </c>
      <c r="J66" s="922">
        <v>5.3</v>
      </c>
      <c r="K66" s="935">
        <v>0.45</v>
      </c>
      <c r="L66" s="933">
        <v>2</v>
      </c>
      <c r="M66" s="933">
        <v>18</v>
      </c>
      <c r="N66" s="936">
        <v>6</v>
      </c>
      <c r="O66" s="933" t="s">
        <v>5937</v>
      </c>
      <c r="P66" s="937" t="s">
        <v>6058</v>
      </c>
      <c r="Q66" s="938">
        <f t="shared" si="0"/>
        <v>2</v>
      </c>
      <c r="R66" s="976">
        <f t="shared" si="0"/>
        <v>0.96</v>
      </c>
      <c r="S66" s="938">
        <f t="shared" si="1"/>
        <v>3</v>
      </c>
      <c r="T66" s="976">
        <f t="shared" si="2"/>
        <v>1.41</v>
      </c>
      <c r="U66" s="983">
        <v>18</v>
      </c>
      <c r="V66" s="929">
        <v>15.899999999999999</v>
      </c>
      <c r="W66" s="929">
        <v>-2.1000000000000014</v>
      </c>
      <c r="X66" s="981">
        <v>0.8833333333333333</v>
      </c>
      <c r="Y66" s="979">
        <v>2</v>
      </c>
    </row>
    <row r="67" spans="1:25" ht="14.45" customHeight="1" x14ac:dyDescent="0.2">
      <c r="A67" s="958" t="s">
        <v>6059</v>
      </c>
      <c r="B67" s="923"/>
      <c r="C67" s="924"/>
      <c r="D67" s="925"/>
      <c r="E67" s="908">
        <v>1</v>
      </c>
      <c r="F67" s="909">
        <v>2.0499999999999998</v>
      </c>
      <c r="G67" s="910">
        <v>5</v>
      </c>
      <c r="H67" s="912"/>
      <c r="I67" s="906"/>
      <c r="J67" s="907"/>
      <c r="K67" s="911">
        <v>2.0499999999999998</v>
      </c>
      <c r="L67" s="912">
        <v>2</v>
      </c>
      <c r="M67" s="912">
        <v>15</v>
      </c>
      <c r="N67" s="913">
        <v>5</v>
      </c>
      <c r="O67" s="912" t="s">
        <v>5937</v>
      </c>
      <c r="P67" s="927" t="s">
        <v>6060</v>
      </c>
      <c r="Q67" s="914">
        <f t="shared" si="0"/>
        <v>0</v>
      </c>
      <c r="R67" s="975">
        <f t="shared" si="0"/>
        <v>0</v>
      </c>
      <c r="S67" s="914">
        <f t="shared" si="1"/>
        <v>-1</v>
      </c>
      <c r="T67" s="975">
        <f t="shared" si="2"/>
        <v>-2.0499999999999998</v>
      </c>
      <c r="U67" s="982" t="s">
        <v>587</v>
      </c>
      <c r="V67" s="923" t="s">
        <v>587</v>
      </c>
      <c r="W67" s="923" t="s">
        <v>587</v>
      </c>
      <c r="X67" s="980" t="s">
        <v>587</v>
      </c>
      <c r="Y67" s="978"/>
    </row>
    <row r="68" spans="1:25" ht="14.45" customHeight="1" x14ac:dyDescent="0.2">
      <c r="A68" s="958" t="s">
        <v>6061</v>
      </c>
      <c r="B68" s="923"/>
      <c r="C68" s="924"/>
      <c r="D68" s="925"/>
      <c r="E68" s="908">
        <v>1</v>
      </c>
      <c r="F68" s="909">
        <v>0.67</v>
      </c>
      <c r="G68" s="910">
        <v>4</v>
      </c>
      <c r="H68" s="912"/>
      <c r="I68" s="906"/>
      <c r="J68" s="907"/>
      <c r="K68" s="911">
        <v>0.66</v>
      </c>
      <c r="L68" s="912">
        <v>1</v>
      </c>
      <c r="M68" s="912">
        <v>12</v>
      </c>
      <c r="N68" s="913">
        <v>4</v>
      </c>
      <c r="O68" s="912" t="s">
        <v>5937</v>
      </c>
      <c r="P68" s="927" t="s">
        <v>6062</v>
      </c>
      <c r="Q68" s="914">
        <f t="shared" si="0"/>
        <v>0</v>
      </c>
      <c r="R68" s="975">
        <f t="shared" si="0"/>
        <v>0</v>
      </c>
      <c r="S68" s="914">
        <f t="shared" si="1"/>
        <v>-1</v>
      </c>
      <c r="T68" s="975">
        <f t="shared" si="2"/>
        <v>-0.67</v>
      </c>
      <c r="U68" s="982" t="s">
        <v>587</v>
      </c>
      <c r="V68" s="923" t="s">
        <v>587</v>
      </c>
      <c r="W68" s="923" t="s">
        <v>587</v>
      </c>
      <c r="X68" s="980" t="s">
        <v>587</v>
      </c>
      <c r="Y68" s="978"/>
    </row>
    <row r="69" spans="1:25" ht="14.45" customHeight="1" x14ac:dyDescent="0.2">
      <c r="A69" s="958" t="s">
        <v>6063</v>
      </c>
      <c r="B69" s="918">
        <v>1</v>
      </c>
      <c r="C69" s="919">
        <v>6.67</v>
      </c>
      <c r="D69" s="920">
        <v>64</v>
      </c>
      <c r="E69" s="926"/>
      <c r="F69" s="906"/>
      <c r="G69" s="907"/>
      <c r="H69" s="912"/>
      <c r="I69" s="906"/>
      <c r="J69" s="907"/>
      <c r="K69" s="911">
        <v>0.79</v>
      </c>
      <c r="L69" s="912">
        <v>2</v>
      </c>
      <c r="M69" s="912">
        <v>15</v>
      </c>
      <c r="N69" s="913">
        <v>5</v>
      </c>
      <c r="O69" s="912" t="s">
        <v>5937</v>
      </c>
      <c r="P69" s="927" t="s">
        <v>6064</v>
      </c>
      <c r="Q69" s="914">
        <f t="shared" si="0"/>
        <v>-1</v>
      </c>
      <c r="R69" s="975">
        <f t="shared" si="0"/>
        <v>-6.67</v>
      </c>
      <c r="S69" s="914">
        <f t="shared" si="1"/>
        <v>0</v>
      </c>
      <c r="T69" s="975">
        <f t="shared" si="2"/>
        <v>0</v>
      </c>
      <c r="U69" s="982" t="s">
        <v>587</v>
      </c>
      <c r="V69" s="923" t="s">
        <v>587</v>
      </c>
      <c r="W69" s="923" t="s">
        <v>587</v>
      </c>
      <c r="X69" s="980" t="s">
        <v>587</v>
      </c>
      <c r="Y69" s="978"/>
    </row>
    <row r="70" spans="1:25" ht="14.45" customHeight="1" x14ac:dyDescent="0.2">
      <c r="A70" s="958" t="s">
        <v>6065</v>
      </c>
      <c r="B70" s="923"/>
      <c r="C70" s="924"/>
      <c r="D70" s="925"/>
      <c r="E70" s="908">
        <v>1</v>
      </c>
      <c r="F70" s="909">
        <v>0.54</v>
      </c>
      <c r="G70" s="910">
        <v>3</v>
      </c>
      <c r="H70" s="912"/>
      <c r="I70" s="906"/>
      <c r="J70" s="907"/>
      <c r="K70" s="911">
        <v>0.54</v>
      </c>
      <c r="L70" s="912">
        <v>1</v>
      </c>
      <c r="M70" s="912">
        <v>12</v>
      </c>
      <c r="N70" s="913">
        <v>4</v>
      </c>
      <c r="O70" s="912" t="s">
        <v>5937</v>
      </c>
      <c r="P70" s="927" t="s">
        <v>6066</v>
      </c>
      <c r="Q70" s="914">
        <f t="shared" ref="Q70:R80" si="3">H70-B70</f>
        <v>0</v>
      </c>
      <c r="R70" s="975">
        <f t="shared" si="3"/>
        <v>0</v>
      </c>
      <c r="S70" s="914">
        <f t="shared" ref="S70:S80" si="4">H70-E70</f>
        <v>-1</v>
      </c>
      <c r="T70" s="975">
        <f t="shared" ref="T70:T80" si="5">I70-F70</f>
        <v>-0.54</v>
      </c>
      <c r="U70" s="982" t="s">
        <v>587</v>
      </c>
      <c r="V70" s="923" t="s">
        <v>587</v>
      </c>
      <c r="W70" s="923" t="s">
        <v>587</v>
      </c>
      <c r="X70" s="980" t="s">
        <v>587</v>
      </c>
      <c r="Y70" s="978"/>
    </row>
    <row r="71" spans="1:25" ht="14.45" customHeight="1" x14ac:dyDescent="0.2">
      <c r="A71" s="942" t="s">
        <v>6067</v>
      </c>
      <c r="B71" s="929"/>
      <c r="C71" s="930"/>
      <c r="D71" s="928"/>
      <c r="E71" s="931">
        <v>1</v>
      </c>
      <c r="F71" s="932">
        <v>0.8</v>
      </c>
      <c r="G71" s="916">
        <v>7</v>
      </c>
      <c r="H71" s="933"/>
      <c r="I71" s="934"/>
      <c r="J71" s="922"/>
      <c r="K71" s="935">
        <v>0.8</v>
      </c>
      <c r="L71" s="933">
        <v>2</v>
      </c>
      <c r="M71" s="933">
        <v>21</v>
      </c>
      <c r="N71" s="936">
        <v>7</v>
      </c>
      <c r="O71" s="933" t="s">
        <v>5937</v>
      </c>
      <c r="P71" s="937" t="s">
        <v>6068</v>
      </c>
      <c r="Q71" s="938">
        <f t="shared" si="3"/>
        <v>0</v>
      </c>
      <c r="R71" s="976">
        <f t="shared" si="3"/>
        <v>0</v>
      </c>
      <c r="S71" s="938">
        <f t="shared" si="4"/>
        <v>-1</v>
      </c>
      <c r="T71" s="976">
        <f t="shared" si="5"/>
        <v>-0.8</v>
      </c>
      <c r="U71" s="983" t="s">
        <v>587</v>
      </c>
      <c r="V71" s="929" t="s">
        <v>587</v>
      </c>
      <c r="W71" s="929" t="s">
        <v>587</v>
      </c>
      <c r="X71" s="981" t="s">
        <v>587</v>
      </c>
      <c r="Y71" s="979"/>
    </row>
    <row r="72" spans="1:25" ht="14.45" customHeight="1" x14ac:dyDescent="0.2">
      <c r="A72" s="958" t="s">
        <v>6069</v>
      </c>
      <c r="B72" s="923"/>
      <c r="C72" s="924"/>
      <c r="D72" s="925"/>
      <c r="E72" s="908">
        <v>1</v>
      </c>
      <c r="F72" s="909">
        <v>0.38</v>
      </c>
      <c r="G72" s="910">
        <v>2</v>
      </c>
      <c r="H72" s="912"/>
      <c r="I72" s="906"/>
      <c r="J72" s="907"/>
      <c r="K72" s="911">
        <v>0.38</v>
      </c>
      <c r="L72" s="912">
        <v>2</v>
      </c>
      <c r="M72" s="912">
        <v>15</v>
      </c>
      <c r="N72" s="913">
        <v>5</v>
      </c>
      <c r="O72" s="912" t="s">
        <v>5937</v>
      </c>
      <c r="P72" s="927" t="s">
        <v>6070</v>
      </c>
      <c r="Q72" s="914">
        <f t="shared" si="3"/>
        <v>0</v>
      </c>
      <c r="R72" s="975">
        <f t="shared" si="3"/>
        <v>0</v>
      </c>
      <c r="S72" s="914">
        <f t="shared" si="4"/>
        <v>-1</v>
      </c>
      <c r="T72" s="975">
        <f t="shared" si="5"/>
        <v>-0.38</v>
      </c>
      <c r="U72" s="982" t="s">
        <v>587</v>
      </c>
      <c r="V72" s="923" t="s">
        <v>587</v>
      </c>
      <c r="W72" s="923" t="s">
        <v>587</v>
      </c>
      <c r="X72" s="980" t="s">
        <v>587</v>
      </c>
      <c r="Y72" s="978"/>
    </row>
    <row r="73" spans="1:25" ht="14.45" customHeight="1" x14ac:dyDescent="0.2">
      <c r="A73" s="958" t="s">
        <v>6071</v>
      </c>
      <c r="B73" s="923"/>
      <c r="C73" s="924"/>
      <c r="D73" s="925"/>
      <c r="E73" s="926"/>
      <c r="F73" s="906"/>
      <c r="G73" s="907"/>
      <c r="H73" s="908">
        <v>1</v>
      </c>
      <c r="I73" s="909">
        <v>0.46</v>
      </c>
      <c r="J73" s="910">
        <v>3</v>
      </c>
      <c r="K73" s="911">
        <v>0.46</v>
      </c>
      <c r="L73" s="912">
        <v>2</v>
      </c>
      <c r="M73" s="912">
        <v>18</v>
      </c>
      <c r="N73" s="913">
        <v>6</v>
      </c>
      <c r="O73" s="912" t="s">
        <v>5937</v>
      </c>
      <c r="P73" s="927" t="s">
        <v>6072</v>
      </c>
      <c r="Q73" s="914">
        <f t="shared" si="3"/>
        <v>1</v>
      </c>
      <c r="R73" s="975">
        <f t="shared" si="3"/>
        <v>0.46</v>
      </c>
      <c r="S73" s="914">
        <f t="shared" si="4"/>
        <v>1</v>
      </c>
      <c r="T73" s="975">
        <f t="shared" si="5"/>
        <v>0.46</v>
      </c>
      <c r="U73" s="982">
        <v>6</v>
      </c>
      <c r="V73" s="923">
        <v>3</v>
      </c>
      <c r="W73" s="923">
        <v>-3</v>
      </c>
      <c r="X73" s="980">
        <v>0.5</v>
      </c>
      <c r="Y73" s="978"/>
    </row>
    <row r="74" spans="1:25" ht="14.45" customHeight="1" x14ac:dyDescent="0.2">
      <c r="A74" s="958" t="s">
        <v>6073</v>
      </c>
      <c r="B74" s="923">
        <v>2</v>
      </c>
      <c r="C74" s="924">
        <v>4.74</v>
      </c>
      <c r="D74" s="925">
        <v>17</v>
      </c>
      <c r="E74" s="908">
        <v>2</v>
      </c>
      <c r="F74" s="909">
        <v>2.97</v>
      </c>
      <c r="G74" s="910">
        <v>15.5</v>
      </c>
      <c r="H74" s="912">
        <v>1</v>
      </c>
      <c r="I74" s="906">
        <v>1.43</v>
      </c>
      <c r="J74" s="907">
        <v>7</v>
      </c>
      <c r="K74" s="911">
        <v>1.43</v>
      </c>
      <c r="L74" s="912">
        <v>4</v>
      </c>
      <c r="M74" s="912">
        <v>36</v>
      </c>
      <c r="N74" s="913">
        <v>12</v>
      </c>
      <c r="O74" s="912" t="s">
        <v>5937</v>
      </c>
      <c r="P74" s="927" t="s">
        <v>6074</v>
      </c>
      <c r="Q74" s="914">
        <f t="shared" si="3"/>
        <v>-1</v>
      </c>
      <c r="R74" s="975">
        <f t="shared" si="3"/>
        <v>-3.3100000000000005</v>
      </c>
      <c r="S74" s="914">
        <f t="shared" si="4"/>
        <v>-1</v>
      </c>
      <c r="T74" s="975">
        <f t="shared" si="5"/>
        <v>-1.5400000000000003</v>
      </c>
      <c r="U74" s="982">
        <v>12</v>
      </c>
      <c r="V74" s="923">
        <v>7</v>
      </c>
      <c r="W74" s="923">
        <v>-5</v>
      </c>
      <c r="X74" s="980">
        <v>0.58333333333333337</v>
      </c>
      <c r="Y74" s="978"/>
    </row>
    <row r="75" spans="1:25" ht="14.45" customHeight="1" x14ac:dyDescent="0.2">
      <c r="A75" s="942" t="s">
        <v>6075</v>
      </c>
      <c r="B75" s="929">
        <v>1</v>
      </c>
      <c r="C75" s="930">
        <v>4.24</v>
      </c>
      <c r="D75" s="928">
        <v>21</v>
      </c>
      <c r="E75" s="931">
        <v>1</v>
      </c>
      <c r="F75" s="932">
        <v>2.23</v>
      </c>
      <c r="G75" s="916">
        <v>29</v>
      </c>
      <c r="H75" s="933">
        <v>2</v>
      </c>
      <c r="I75" s="934">
        <v>4.1900000000000004</v>
      </c>
      <c r="J75" s="917">
        <v>16</v>
      </c>
      <c r="K75" s="935">
        <v>1.81</v>
      </c>
      <c r="L75" s="933">
        <v>5</v>
      </c>
      <c r="M75" s="933">
        <v>45</v>
      </c>
      <c r="N75" s="936">
        <v>15</v>
      </c>
      <c r="O75" s="933" t="s">
        <v>5937</v>
      </c>
      <c r="P75" s="937" t="s">
        <v>6076</v>
      </c>
      <c r="Q75" s="938">
        <f t="shared" si="3"/>
        <v>1</v>
      </c>
      <c r="R75" s="976">
        <f t="shared" si="3"/>
        <v>-4.9999999999999822E-2</v>
      </c>
      <c r="S75" s="938">
        <f t="shared" si="4"/>
        <v>1</v>
      </c>
      <c r="T75" s="976">
        <f t="shared" si="5"/>
        <v>1.9600000000000004</v>
      </c>
      <c r="U75" s="983">
        <v>30</v>
      </c>
      <c r="V75" s="929">
        <v>32</v>
      </c>
      <c r="W75" s="929">
        <v>2</v>
      </c>
      <c r="X75" s="981">
        <v>1.0666666666666667</v>
      </c>
      <c r="Y75" s="979">
        <v>5</v>
      </c>
    </row>
    <row r="76" spans="1:25" ht="14.45" customHeight="1" x14ac:dyDescent="0.2">
      <c r="A76" s="942" t="s">
        <v>6077</v>
      </c>
      <c r="B76" s="929"/>
      <c r="C76" s="930"/>
      <c r="D76" s="928"/>
      <c r="E76" s="931">
        <v>3</v>
      </c>
      <c r="F76" s="932">
        <v>11.38</v>
      </c>
      <c r="G76" s="916">
        <v>24.7</v>
      </c>
      <c r="H76" s="933"/>
      <c r="I76" s="934"/>
      <c r="J76" s="922"/>
      <c r="K76" s="935">
        <v>3.72</v>
      </c>
      <c r="L76" s="933">
        <v>8</v>
      </c>
      <c r="M76" s="933">
        <v>69</v>
      </c>
      <c r="N76" s="936">
        <v>23</v>
      </c>
      <c r="O76" s="933" t="s">
        <v>5937</v>
      </c>
      <c r="P76" s="937" t="s">
        <v>6078</v>
      </c>
      <c r="Q76" s="938">
        <f t="shared" si="3"/>
        <v>0</v>
      </c>
      <c r="R76" s="976">
        <f t="shared" si="3"/>
        <v>0</v>
      </c>
      <c r="S76" s="938">
        <f t="shared" si="4"/>
        <v>-3</v>
      </c>
      <c r="T76" s="976">
        <f t="shared" si="5"/>
        <v>-11.38</v>
      </c>
      <c r="U76" s="983" t="s">
        <v>587</v>
      </c>
      <c r="V76" s="929" t="s">
        <v>587</v>
      </c>
      <c r="W76" s="929" t="s">
        <v>587</v>
      </c>
      <c r="X76" s="981" t="s">
        <v>587</v>
      </c>
      <c r="Y76" s="979"/>
    </row>
    <row r="77" spans="1:25" ht="14.45" customHeight="1" x14ac:dyDescent="0.2">
      <c r="A77" s="958" t="s">
        <v>6079</v>
      </c>
      <c r="B77" s="918">
        <v>1</v>
      </c>
      <c r="C77" s="919">
        <v>2.02</v>
      </c>
      <c r="D77" s="920">
        <v>4</v>
      </c>
      <c r="E77" s="926"/>
      <c r="F77" s="906"/>
      <c r="G77" s="907"/>
      <c r="H77" s="912"/>
      <c r="I77" s="906"/>
      <c r="J77" s="907"/>
      <c r="K77" s="911">
        <v>2.02</v>
      </c>
      <c r="L77" s="912">
        <v>4</v>
      </c>
      <c r="M77" s="912">
        <v>39</v>
      </c>
      <c r="N77" s="913">
        <v>13</v>
      </c>
      <c r="O77" s="912" t="s">
        <v>5937</v>
      </c>
      <c r="P77" s="927" t="s">
        <v>6080</v>
      </c>
      <c r="Q77" s="914">
        <f t="shared" si="3"/>
        <v>-1</v>
      </c>
      <c r="R77" s="975">
        <f t="shared" si="3"/>
        <v>-2.02</v>
      </c>
      <c r="S77" s="914">
        <f t="shared" si="4"/>
        <v>0</v>
      </c>
      <c r="T77" s="975">
        <f t="shared" si="5"/>
        <v>0</v>
      </c>
      <c r="U77" s="982" t="s">
        <v>587</v>
      </c>
      <c r="V77" s="923" t="s">
        <v>587</v>
      </c>
      <c r="W77" s="923" t="s">
        <v>587</v>
      </c>
      <c r="X77" s="980" t="s">
        <v>587</v>
      </c>
      <c r="Y77" s="978"/>
    </row>
    <row r="78" spans="1:25" ht="14.45" customHeight="1" x14ac:dyDescent="0.2">
      <c r="A78" s="958" t="s">
        <v>6081</v>
      </c>
      <c r="B78" s="923"/>
      <c r="C78" s="924"/>
      <c r="D78" s="925"/>
      <c r="E78" s="926"/>
      <c r="F78" s="906"/>
      <c r="G78" s="907"/>
      <c r="H78" s="908">
        <v>1</v>
      </c>
      <c r="I78" s="909">
        <v>0.6</v>
      </c>
      <c r="J78" s="910">
        <v>6</v>
      </c>
      <c r="K78" s="911">
        <v>0.6</v>
      </c>
      <c r="L78" s="912">
        <v>2</v>
      </c>
      <c r="M78" s="912">
        <v>18</v>
      </c>
      <c r="N78" s="913">
        <v>6</v>
      </c>
      <c r="O78" s="912" t="s">
        <v>5937</v>
      </c>
      <c r="P78" s="927" t="s">
        <v>6082</v>
      </c>
      <c r="Q78" s="914">
        <f t="shared" si="3"/>
        <v>1</v>
      </c>
      <c r="R78" s="975">
        <f t="shared" si="3"/>
        <v>0.6</v>
      </c>
      <c r="S78" s="914">
        <f t="shared" si="4"/>
        <v>1</v>
      </c>
      <c r="T78" s="975">
        <f t="shared" si="5"/>
        <v>0.6</v>
      </c>
      <c r="U78" s="982">
        <v>6</v>
      </c>
      <c r="V78" s="923">
        <v>6</v>
      </c>
      <c r="W78" s="923">
        <v>0</v>
      </c>
      <c r="X78" s="980">
        <v>1</v>
      </c>
      <c r="Y78" s="978"/>
    </row>
    <row r="79" spans="1:25" ht="14.45" customHeight="1" x14ac:dyDescent="0.2">
      <c r="A79" s="958" t="s">
        <v>6083</v>
      </c>
      <c r="B79" s="923">
        <v>1</v>
      </c>
      <c r="C79" s="924">
        <v>1.28</v>
      </c>
      <c r="D79" s="925">
        <v>4</v>
      </c>
      <c r="E79" s="908">
        <v>2</v>
      </c>
      <c r="F79" s="909">
        <v>3.61</v>
      </c>
      <c r="G79" s="910">
        <v>5.5</v>
      </c>
      <c r="H79" s="912">
        <v>1</v>
      </c>
      <c r="I79" s="906">
        <v>3.54</v>
      </c>
      <c r="J79" s="915">
        <v>15</v>
      </c>
      <c r="K79" s="911">
        <v>1.28</v>
      </c>
      <c r="L79" s="912">
        <v>3</v>
      </c>
      <c r="M79" s="912">
        <v>24</v>
      </c>
      <c r="N79" s="913">
        <v>8</v>
      </c>
      <c r="O79" s="912" t="s">
        <v>5937</v>
      </c>
      <c r="P79" s="927" t="s">
        <v>6084</v>
      </c>
      <c r="Q79" s="914">
        <f t="shared" si="3"/>
        <v>0</v>
      </c>
      <c r="R79" s="975">
        <f t="shared" si="3"/>
        <v>2.2599999999999998</v>
      </c>
      <c r="S79" s="914">
        <f t="shared" si="4"/>
        <v>-1</v>
      </c>
      <c r="T79" s="975">
        <f t="shared" si="5"/>
        <v>-6.999999999999984E-2</v>
      </c>
      <c r="U79" s="982">
        <v>8</v>
      </c>
      <c r="V79" s="923">
        <v>15</v>
      </c>
      <c r="W79" s="923">
        <v>7</v>
      </c>
      <c r="X79" s="980">
        <v>1.875</v>
      </c>
      <c r="Y79" s="978">
        <v>7</v>
      </c>
    </row>
    <row r="80" spans="1:25" ht="14.45" customHeight="1" thickBot="1" x14ac:dyDescent="0.25">
      <c r="A80" s="959" t="s">
        <v>6085</v>
      </c>
      <c r="B80" s="960"/>
      <c r="C80" s="961"/>
      <c r="D80" s="962"/>
      <c r="E80" s="963"/>
      <c r="F80" s="964"/>
      <c r="G80" s="965"/>
      <c r="H80" s="966">
        <v>1</v>
      </c>
      <c r="I80" s="967">
        <v>0.64</v>
      </c>
      <c r="J80" s="968">
        <v>3</v>
      </c>
      <c r="K80" s="969">
        <v>0.64</v>
      </c>
      <c r="L80" s="970">
        <v>2</v>
      </c>
      <c r="M80" s="970">
        <v>21</v>
      </c>
      <c r="N80" s="971">
        <v>7</v>
      </c>
      <c r="O80" s="970" t="s">
        <v>5937</v>
      </c>
      <c r="P80" s="972" t="s">
        <v>6086</v>
      </c>
      <c r="Q80" s="973">
        <f t="shared" si="3"/>
        <v>1</v>
      </c>
      <c r="R80" s="977">
        <f t="shared" si="3"/>
        <v>0.64</v>
      </c>
      <c r="S80" s="973">
        <f t="shared" si="4"/>
        <v>1</v>
      </c>
      <c r="T80" s="977">
        <f t="shared" si="5"/>
        <v>0.64</v>
      </c>
      <c r="U80" s="987">
        <v>7</v>
      </c>
      <c r="V80" s="960">
        <v>3</v>
      </c>
      <c r="W80" s="960">
        <v>-4</v>
      </c>
      <c r="X80" s="988">
        <v>0.42857142857142855</v>
      </c>
      <c r="Y80" s="989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1:Q1048576">
    <cfRule type="cellIs" dxfId="14" priority="11" stopIfTrue="1" operator="lessThan">
      <formula>0</formula>
    </cfRule>
  </conditionalFormatting>
  <conditionalFormatting sqref="W81:W1048576">
    <cfRule type="cellIs" dxfId="13" priority="10" stopIfTrue="1" operator="greaterThan">
      <formula>0</formula>
    </cfRule>
  </conditionalFormatting>
  <conditionalFormatting sqref="X81:X1048576">
    <cfRule type="cellIs" dxfId="12" priority="9" stopIfTrue="1" operator="greaterThan">
      <formula>1</formula>
    </cfRule>
  </conditionalFormatting>
  <conditionalFormatting sqref="X81:X1048576">
    <cfRule type="cellIs" dxfId="11" priority="6" stopIfTrue="1" operator="greaterThan">
      <formula>1</formula>
    </cfRule>
  </conditionalFormatting>
  <conditionalFormatting sqref="W81:W1048576">
    <cfRule type="cellIs" dxfId="10" priority="7" stopIfTrue="1" operator="greaterThan">
      <formula>0</formula>
    </cfRule>
  </conditionalFormatting>
  <conditionalFormatting sqref="Q81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0">
    <cfRule type="cellIs" dxfId="7" priority="4" stopIfTrue="1" operator="lessThan">
      <formula>0</formula>
    </cfRule>
  </conditionalFormatting>
  <conditionalFormatting sqref="X5:X80">
    <cfRule type="cellIs" dxfId="6" priority="2" stopIfTrue="1" operator="greaterThan">
      <formula>1</formula>
    </cfRule>
  </conditionalFormatting>
  <conditionalFormatting sqref="W5:W80">
    <cfRule type="cellIs" dxfId="5" priority="3" stopIfTrue="1" operator="greaterThan">
      <formula>0</formula>
    </cfRule>
  </conditionalFormatting>
  <conditionalFormatting sqref="S5:S80">
    <cfRule type="cellIs" dxfId="4" priority="1" stopIfTrue="1" operator="lessThan">
      <formula>0</formula>
    </cfRule>
  </conditionalFormatting>
  <hyperlinks>
    <hyperlink ref="A2" location="Obsah!A1" display="Zpět na Obsah  KL 01  1.-4.měsíc" xr:uid="{C002D531-0167-4F04-93CC-FCBB7C82CAF6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371" t="s">
        <v>325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4939899</v>
      </c>
      <c r="C3" s="344">
        <f t="shared" ref="C3:L3" si="0">SUBTOTAL(9,C6:C1048576)</f>
        <v>5.9949837767769614</v>
      </c>
      <c r="D3" s="344">
        <f t="shared" si="0"/>
        <v>5528315.4399999995</v>
      </c>
      <c r="E3" s="344">
        <f t="shared" si="0"/>
        <v>8</v>
      </c>
      <c r="F3" s="344">
        <f t="shared" si="0"/>
        <v>5539250.4399999995</v>
      </c>
      <c r="G3" s="347">
        <f>IF(D3&lt;&gt;0,F3/D3,"")</f>
        <v>1.0019779985636998</v>
      </c>
      <c r="H3" s="343">
        <f t="shared" si="0"/>
        <v>357670.16999999981</v>
      </c>
      <c r="I3" s="344">
        <f t="shared" si="0"/>
        <v>0.51451931416055963</v>
      </c>
      <c r="J3" s="344">
        <f t="shared" si="0"/>
        <v>1183893.8</v>
      </c>
      <c r="K3" s="344">
        <f t="shared" si="0"/>
        <v>2</v>
      </c>
      <c r="L3" s="344">
        <f t="shared" si="0"/>
        <v>524077.15999999992</v>
      </c>
      <c r="M3" s="345">
        <f>IF(J3&lt;&gt;0,L3/J3,"")</f>
        <v>0.44267244240995257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90"/>
      <c r="B5" s="991">
        <v>2015</v>
      </c>
      <c r="C5" s="992"/>
      <c r="D5" s="992">
        <v>2018</v>
      </c>
      <c r="E5" s="992"/>
      <c r="F5" s="992">
        <v>2019</v>
      </c>
      <c r="G5" s="900" t="s">
        <v>2</v>
      </c>
      <c r="H5" s="991">
        <v>2015</v>
      </c>
      <c r="I5" s="992"/>
      <c r="J5" s="992">
        <v>2018</v>
      </c>
      <c r="K5" s="992"/>
      <c r="L5" s="992">
        <v>2019</v>
      </c>
      <c r="M5" s="900" t="s">
        <v>2</v>
      </c>
    </row>
    <row r="6" spans="1:13" ht="14.45" customHeight="1" x14ac:dyDescent="0.2">
      <c r="A6" s="886" t="s">
        <v>6088</v>
      </c>
      <c r="B6" s="880">
        <v>6762</v>
      </c>
      <c r="C6" s="826">
        <v>0.28734118046997831</v>
      </c>
      <c r="D6" s="880">
        <v>23533</v>
      </c>
      <c r="E6" s="826">
        <v>1</v>
      </c>
      <c r="F6" s="880">
        <v>14972</v>
      </c>
      <c r="G6" s="831">
        <v>0.63621297752092809</v>
      </c>
      <c r="H6" s="880">
        <v>4761</v>
      </c>
      <c r="I6" s="826">
        <v>0.21062513327204663</v>
      </c>
      <c r="J6" s="880">
        <v>22604.14</v>
      </c>
      <c r="K6" s="826">
        <v>1</v>
      </c>
      <c r="L6" s="880">
        <v>8603.76</v>
      </c>
      <c r="M6" s="231">
        <v>0.38062761954226088</v>
      </c>
    </row>
    <row r="7" spans="1:13" ht="14.45" customHeight="1" x14ac:dyDescent="0.2">
      <c r="A7" s="887" t="s">
        <v>5152</v>
      </c>
      <c r="B7" s="882">
        <v>319071</v>
      </c>
      <c r="C7" s="833">
        <v>1.0916978124780596</v>
      </c>
      <c r="D7" s="882">
        <v>292270.44</v>
      </c>
      <c r="E7" s="833">
        <v>1</v>
      </c>
      <c r="F7" s="882">
        <v>458736.44</v>
      </c>
      <c r="G7" s="838">
        <v>1.5695615334893258</v>
      </c>
      <c r="H7" s="882"/>
      <c r="I7" s="833"/>
      <c r="J7" s="882"/>
      <c r="K7" s="833"/>
      <c r="L7" s="882"/>
      <c r="M7" s="839"/>
    </row>
    <row r="8" spans="1:13" ht="14.45" customHeight="1" x14ac:dyDescent="0.2">
      <c r="A8" s="887" t="s">
        <v>6089</v>
      </c>
      <c r="B8" s="882">
        <v>2728572</v>
      </c>
      <c r="C8" s="833">
        <v>0.88991008508796621</v>
      </c>
      <c r="D8" s="882">
        <v>3066121</v>
      </c>
      <c r="E8" s="833">
        <v>1</v>
      </c>
      <c r="F8" s="882">
        <v>3030471</v>
      </c>
      <c r="G8" s="838">
        <v>0.98837293114003</v>
      </c>
      <c r="H8" s="882"/>
      <c r="I8" s="833"/>
      <c r="J8" s="882"/>
      <c r="K8" s="833"/>
      <c r="L8" s="882"/>
      <c r="M8" s="839"/>
    </row>
    <row r="9" spans="1:13" ht="14.45" customHeight="1" x14ac:dyDescent="0.2">
      <c r="A9" s="887" t="s">
        <v>6090</v>
      </c>
      <c r="B9" s="882">
        <v>701121</v>
      </c>
      <c r="C9" s="833">
        <v>0.79156613855774671</v>
      </c>
      <c r="D9" s="882">
        <v>885739</v>
      </c>
      <c r="E9" s="833">
        <v>1</v>
      </c>
      <c r="F9" s="882">
        <v>717044</v>
      </c>
      <c r="G9" s="838">
        <v>0.80954321758441261</v>
      </c>
      <c r="H9" s="882">
        <v>352909.16999999981</v>
      </c>
      <c r="I9" s="833">
        <v>0.303894180888513</v>
      </c>
      <c r="J9" s="882">
        <v>1161289.6600000001</v>
      </c>
      <c r="K9" s="833">
        <v>1</v>
      </c>
      <c r="L9" s="882">
        <v>515473.39999999991</v>
      </c>
      <c r="M9" s="839">
        <v>0.44388012548049366</v>
      </c>
    </row>
    <row r="10" spans="1:13" ht="14.45" customHeight="1" x14ac:dyDescent="0.2">
      <c r="A10" s="887" t="s">
        <v>6091</v>
      </c>
      <c r="B10" s="882">
        <v>812586</v>
      </c>
      <c r="C10" s="833">
        <v>0.99484571422974644</v>
      </c>
      <c r="D10" s="882">
        <v>816796</v>
      </c>
      <c r="E10" s="833">
        <v>1</v>
      </c>
      <c r="F10" s="882">
        <v>891356</v>
      </c>
      <c r="G10" s="838">
        <v>1.0912835028575067</v>
      </c>
      <c r="H10" s="882"/>
      <c r="I10" s="833"/>
      <c r="J10" s="882"/>
      <c r="K10" s="833"/>
      <c r="L10" s="882"/>
      <c r="M10" s="839"/>
    </row>
    <row r="11" spans="1:13" ht="14.45" customHeight="1" x14ac:dyDescent="0.2">
      <c r="A11" s="887" t="s">
        <v>6092</v>
      </c>
      <c r="B11" s="882">
        <v>106006</v>
      </c>
      <c r="C11" s="833">
        <v>0.86621070608519435</v>
      </c>
      <c r="D11" s="882">
        <v>122379</v>
      </c>
      <c r="E11" s="833">
        <v>1</v>
      </c>
      <c r="F11" s="882">
        <v>137410</v>
      </c>
      <c r="G11" s="838">
        <v>1.1228233602170308</v>
      </c>
      <c r="H11" s="882"/>
      <c r="I11" s="833"/>
      <c r="J11" s="882"/>
      <c r="K11" s="833"/>
      <c r="L11" s="882"/>
      <c r="M11" s="839"/>
    </row>
    <row r="12" spans="1:13" ht="14.45" customHeight="1" x14ac:dyDescent="0.2">
      <c r="A12" s="887" t="s">
        <v>6093</v>
      </c>
      <c r="B12" s="882">
        <v>262548</v>
      </c>
      <c r="C12" s="833">
        <v>0.85637400882637871</v>
      </c>
      <c r="D12" s="882">
        <v>306581</v>
      </c>
      <c r="E12" s="833">
        <v>1</v>
      </c>
      <c r="F12" s="882">
        <v>281024</v>
      </c>
      <c r="G12" s="838">
        <v>0.91663866971534436</v>
      </c>
      <c r="H12" s="882"/>
      <c r="I12" s="833"/>
      <c r="J12" s="882"/>
      <c r="K12" s="833"/>
      <c r="L12" s="882"/>
      <c r="M12" s="839"/>
    </row>
    <row r="13" spans="1:13" ht="14.45" customHeight="1" thickBot="1" x14ac:dyDescent="0.25">
      <c r="A13" s="888" t="s">
        <v>6094</v>
      </c>
      <c r="B13" s="884">
        <v>3233</v>
      </c>
      <c r="C13" s="841">
        <v>0.21703813104189043</v>
      </c>
      <c r="D13" s="884">
        <v>14896</v>
      </c>
      <c r="E13" s="841">
        <v>1</v>
      </c>
      <c r="F13" s="884">
        <v>8237</v>
      </c>
      <c r="G13" s="846">
        <v>0.55296723952738991</v>
      </c>
      <c r="H13" s="884"/>
      <c r="I13" s="841"/>
      <c r="J13" s="884"/>
      <c r="K13" s="841"/>
      <c r="L13" s="884"/>
      <c r="M13" s="84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01DCD7AA-62AA-417E-8028-64D0CA27876D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0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6695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325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72736.540000000008</v>
      </c>
      <c r="G3" s="211">
        <f t="shared" si="0"/>
        <v>5297569.17</v>
      </c>
      <c r="H3" s="212"/>
      <c r="I3" s="212"/>
      <c r="J3" s="207">
        <f t="shared" si="0"/>
        <v>82538.540000000008</v>
      </c>
      <c r="K3" s="211">
        <f t="shared" si="0"/>
        <v>6712209.2400000002</v>
      </c>
      <c r="L3" s="212"/>
      <c r="M3" s="212"/>
      <c r="N3" s="207">
        <f t="shared" si="0"/>
        <v>80053.569999999992</v>
      </c>
      <c r="O3" s="211">
        <f t="shared" si="0"/>
        <v>6063327.5999999996</v>
      </c>
      <c r="P3" s="177">
        <f>IF(K3=0,"",O3/K3)</f>
        <v>0.90332815667707034</v>
      </c>
      <c r="Q3" s="209">
        <f>IF(N3=0,"",O3/N3)</f>
        <v>75.740877015228676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1"/>
      <c r="B5" s="889"/>
      <c r="C5" s="891"/>
      <c r="D5" s="901"/>
      <c r="E5" s="893"/>
      <c r="F5" s="902" t="s">
        <v>90</v>
      </c>
      <c r="G5" s="903" t="s">
        <v>14</v>
      </c>
      <c r="H5" s="904"/>
      <c r="I5" s="904"/>
      <c r="J5" s="902" t="s">
        <v>90</v>
      </c>
      <c r="K5" s="903" t="s">
        <v>14</v>
      </c>
      <c r="L5" s="904"/>
      <c r="M5" s="904"/>
      <c r="N5" s="902" t="s">
        <v>90</v>
      </c>
      <c r="O5" s="903" t="s">
        <v>14</v>
      </c>
      <c r="P5" s="905"/>
      <c r="Q5" s="898"/>
    </row>
    <row r="6" spans="1:17" ht="14.45" customHeight="1" x14ac:dyDescent="0.2">
      <c r="A6" s="825" t="s">
        <v>6095</v>
      </c>
      <c r="B6" s="826" t="s">
        <v>6096</v>
      </c>
      <c r="C6" s="826" t="s">
        <v>5365</v>
      </c>
      <c r="D6" s="826" t="s">
        <v>6097</v>
      </c>
      <c r="E6" s="826" t="s">
        <v>6098</v>
      </c>
      <c r="F6" s="225">
        <v>900</v>
      </c>
      <c r="G6" s="225">
        <v>4761</v>
      </c>
      <c r="H6" s="225">
        <v>0.46864941165353219</v>
      </c>
      <c r="I6" s="225">
        <v>5.29</v>
      </c>
      <c r="J6" s="225">
        <v>1906</v>
      </c>
      <c r="K6" s="225">
        <v>10158.98</v>
      </c>
      <c r="L6" s="225">
        <v>1</v>
      </c>
      <c r="M6" s="225">
        <v>5.33</v>
      </c>
      <c r="N6" s="225">
        <v>1648</v>
      </c>
      <c r="O6" s="225">
        <v>8603.76</v>
      </c>
      <c r="P6" s="831">
        <v>0.84691179626301072</v>
      </c>
      <c r="Q6" s="851">
        <v>5.2207281553398062</v>
      </c>
    </row>
    <row r="7" spans="1:17" ht="14.45" customHeight="1" x14ac:dyDescent="0.2">
      <c r="A7" s="832" t="s">
        <v>6095</v>
      </c>
      <c r="B7" s="833" t="s">
        <v>6096</v>
      </c>
      <c r="C7" s="833" t="s">
        <v>5365</v>
      </c>
      <c r="D7" s="833" t="s">
        <v>6099</v>
      </c>
      <c r="E7" s="833" t="s">
        <v>6100</v>
      </c>
      <c r="F7" s="853"/>
      <c r="G7" s="853"/>
      <c r="H7" s="853"/>
      <c r="I7" s="853"/>
      <c r="J7" s="853">
        <v>364</v>
      </c>
      <c r="K7" s="853">
        <v>12445.16</v>
      </c>
      <c r="L7" s="853">
        <v>1</v>
      </c>
      <c r="M7" s="853">
        <v>34.19</v>
      </c>
      <c r="N7" s="853"/>
      <c r="O7" s="853"/>
      <c r="P7" s="838"/>
      <c r="Q7" s="854"/>
    </row>
    <row r="8" spans="1:17" ht="14.45" customHeight="1" x14ac:dyDescent="0.2">
      <c r="A8" s="832" t="s">
        <v>6095</v>
      </c>
      <c r="B8" s="833" t="s">
        <v>6096</v>
      </c>
      <c r="C8" s="833" t="s">
        <v>5050</v>
      </c>
      <c r="D8" s="833" t="s">
        <v>6101</v>
      </c>
      <c r="E8" s="833" t="s">
        <v>6102</v>
      </c>
      <c r="F8" s="853">
        <v>3</v>
      </c>
      <c r="G8" s="853">
        <v>5475</v>
      </c>
      <c r="H8" s="853">
        <v>0.74958926615553123</v>
      </c>
      <c r="I8" s="853">
        <v>1825</v>
      </c>
      <c r="J8" s="853">
        <v>4</v>
      </c>
      <c r="K8" s="853">
        <v>7304</v>
      </c>
      <c r="L8" s="853">
        <v>1</v>
      </c>
      <c r="M8" s="853">
        <v>1826</v>
      </c>
      <c r="N8" s="853">
        <v>7</v>
      </c>
      <c r="O8" s="853">
        <v>12817</v>
      </c>
      <c r="P8" s="838">
        <v>1.7547918948521357</v>
      </c>
      <c r="Q8" s="854">
        <v>1831</v>
      </c>
    </row>
    <row r="9" spans="1:17" ht="14.45" customHeight="1" x14ac:dyDescent="0.2">
      <c r="A9" s="832" t="s">
        <v>6095</v>
      </c>
      <c r="B9" s="833" t="s">
        <v>6096</v>
      </c>
      <c r="C9" s="833" t="s">
        <v>5050</v>
      </c>
      <c r="D9" s="833" t="s">
        <v>6103</v>
      </c>
      <c r="E9" s="833" t="s">
        <v>6104</v>
      </c>
      <c r="F9" s="853">
        <v>3</v>
      </c>
      <c r="G9" s="853">
        <v>1287</v>
      </c>
      <c r="H9" s="853">
        <v>0.74825581395348839</v>
      </c>
      <c r="I9" s="853">
        <v>429</v>
      </c>
      <c r="J9" s="853">
        <v>4</v>
      </c>
      <c r="K9" s="853">
        <v>1720</v>
      </c>
      <c r="L9" s="853">
        <v>1</v>
      </c>
      <c r="M9" s="853">
        <v>430</v>
      </c>
      <c r="N9" s="853">
        <v>5</v>
      </c>
      <c r="O9" s="853">
        <v>2155</v>
      </c>
      <c r="P9" s="838">
        <v>1.2529069767441861</v>
      </c>
      <c r="Q9" s="854">
        <v>431</v>
      </c>
    </row>
    <row r="10" spans="1:17" ht="14.45" customHeight="1" x14ac:dyDescent="0.2">
      <c r="A10" s="832" t="s">
        <v>6095</v>
      </c>
      <c r="B10" s="833" t="s">
        <v>6096</v>
      </c>
      <c r="C10" s="833" t="s">
        <v>5050</v>
      </c>
      <c r="D10" s="833" t="s">
        <v>6105</v>
      </c>
      <c r="E10" s="833" t="s">
        <v>6106</v>
      </c>
      <c r="F10" s="853"/>
      <c r="G10" s="853"/>
      <c r="H10" s="853"/>
      <c r="I10" s="853"/>
      <c r="J10" s="853">
        <v>1</v>
      </c>
      <c r="K10" s="853">
        <v>14509</v>
      </c>
      <c r="L10" s="853">
        <v>1</v>
      </c>
      <c r="M10" s="853">
        <v>14509</v>
      </c>
      <c r="N10" s="853"/>
      <c r="O10" s="853"/>
      <c r="P10" s="838"/>
      <c r="Q10" s="854"/>
    </row>
    <row r="11" spans="1:17" ht="14.45" customHeight="1" x14ac:dyDescent="0.2">
      <c r="A11" s="832" t="s">
        <v>5181</v>
      </c>
      <c r="B11" s="833" t="s">
        <v>6107</v>
      </c>
      <c r="C11" s="833" t="s">
        <v>5050</v>
      </c>
      <c r="D11" s="833" t="s">
        <v>6108</v>
      </c>
      <c r="E11" s="833" t="s">
        <v>6109</v>
      </c>
      <c r="F11" s="853"/>
      <c r="G11" s="853"/>
      <c r="H11" s="853"/>
      <c r="I11" s="853"/>
      <c r="J11" s="853">
        <v>1</v>
      </c>
      <c r="K11" s="853">
        <v>1610</v>
      </c>
      <c r="L11" s="853">
        <v>1</v>
      </c>
      <c r="M11" s="853">
        <v>1610</v>
      </c>
      <c r="N11" s="853">
        <v>1</v>
      </c>
      <c r="O11" s="853">
        <v>1610</v>
      </c>
      <c r="P11" s="838">
        <v>1</v>
      </c>
      <c r="Q11" s="854">
        <v>1610</v>
      </c>
    </row>
    <row r="12" spans="1:17" ht="14.45" customHeight="1" x14ac:dyDescent="0.2">
      <c r="A12" s="832" t="s">
        <v>5181</v>
      </c>
      <c r="B12" s="833" t="s">
        <v>6107</v>
      </c>
      <c r="C12" s="833" t="s">
        <v>5050</v>
      </c>
      <c r="D12" s="833" t="s">
        <v>6110</v>
      </c>
      <c r="E12" s="833" t="s">
        <v>6111</v>
      </c>
      <c r="F12" s="853"/>
      <c r="G12" s="853"/>
      <c r="H12" s="853"/>
      <c r="I12" s="853"/>
      <c r="J12" s="853">
        <v>1</v>
      </c>
      <c r="K12" s="853">
        <v>1610</v>
      </c>
      <c r="L12" s="853">
        <v>1</v>
      </c>
      <c r="M12" s="853">
        <v>1610</v>
      </c>
      <c r="N12" s="853">
        <v>1</v>
      </c>
      <c r="O12" s="853">
        <v>1610</v>
      </c>
      <c r="P12" s="838">
        <v>1</v>
      </c>
      <c r="Q12" s="854">
        <v>1610</v>
      </c>
    </row>
    <row r="13" spans="1:17" ht="14.45" customHeight="1" x14ac:dyDescent="0.2">
      <c r="A13" s="832" t="s">
        <v>5181</v>
      </c>
      <c r="B13" s="833" t="s">
        <v>6107</v>
      </c>
      <c r="C13" s="833" t="s">
        <v>5050</v>
      </c>
      <c r="D13" s="833" t="s">
        <v>6112</v>
      </c>
      <c r="E13" s="833" t="s">
        <v>6113</v>
      </c>
      <c r="F13" s="853"/>
      <c r="G13" s="853"/>
      <c r="H13" s="853"/>
      <c r="I13" s="853"/>
      <c r="J13" s="853">
        <v>1</v>
      </c>
      <c r="K13" s="853">
        <v>1084.44</v>
      </c>
      <c r="L13" s="853">
        <v>1</v>
      </c>
      <c r="M13" s="853">
        <v>1084.44</v>
      </c>
      <c r="N13" s="853">
        <v>1</v>
      </c>
      <c r="O13" s="853">
        <v>1084.44</v>
      </c>
      <c r="P13" s="838">
        <v>1</v>
      </c>
      <c r="Q13" s="854">
        <v>1084.44</v>
      </c>
    </row>
    <row r="14" spans="1:17" ht="14.45" customHeight="1" x14ac:dyDescent="0.2">
      <c r="A14" s="832" t="s">
        <v>5181</v>
      </c>
      <c r="B14" s="833" t="s">
        <v>6114</v>
      </c>
      <c r="C14" s="833" t="s">
        <v>5050</v>
      </c>
      <c r="D14" s="833" t="s">
        <v>6115</v>
      </c>
      <c r="E14" s="833" t="s">
        <v>6116</v>
      </c>
      <c r="F14" s="853"/>
      <c r="G14" s="853"/>
      <c r="H14" s="853"/>
      <c r="I14" s="853"/>
      <c r="J14" s="853">
        <v>1</v>
      </c>
      <c r="K14" s="853">
        <v>222</v>
      </c>
      <c r="L14" s="853">
        <v>1</v>
      </c>
      <c r="M14" s="853">
        <v>222</v>
      </c>
      <c r="N14" s="853">
        <v>13</v>
      </c>
      <c r="O14" s="853">
        <v>2899</v>
      </c>
      <c r="P14" s="838">
        <v>13.058558558558559</v>
      </c>
      <c r="Q14" s="854">
        <v>223</v>
      </c>
    </row>
    <row r="15" spans="1:17" ht="14.45" customHeight="1" x14ac:dyDescent="0.2">
      <c r="A15" s="832" t="s">
        <v>5181</v>
      </c>
      <c r="B15" s="833" t="s">
        <v>6114</v>
      </c>
      <c r="C15" s="833" t="s">
        <v>5050</v>
      </c>
      <c r="D15" s="833" t="s">
        <v>6117</v>
      </c>
      <c r="E15" s="833" t="s">
        <v>6118</v>
      </c>
      <c r="F15" s="853"/>
      <c r="G15" s="853"/>
      <c r="H15" s="853"/>
      <c r="I15" s="853"/>
      <c r="J15" s="853">
        <v>1</v>
      </c>
      <c r="K15" s="853">
        <v>509</v>
      </c>
      <c r="L15" s="853">
        <v>1</v>
      </c>
      <c r="M15" s="853">
        <v>509</v>
      </c>
      <c r="N15" s="853">
        <v>13</v>
      </c>
      <c r="O15" s="853">
        <v>6669</v>
      </c>
      <c r="P15" s="838">
        <v>13.102161100196463</v>
      </c>
      <c r="Q15" s="854">
        <v>513</v>
      </c>
    </row>
    <row r="16" spans="1:17" ht="14.45" customHeight="1" x14ac:dyDescent="0.2">
      <c r="A16" s="832" t="s">
        <v>5181</v>
      </c>
      <c r="B16" s="833" t="s">
        <v>6114</v>
      </c>
      <c r="C16" s="833" t="s">
        <v>5050</v>
      </c>
      <c r="D16" s="833" t="s">
        <v>6119</v>
      </c>
      <c r="E16" s="833" t="s">
        <v>6120</v>
      </c>
      <c r="F16" s="853">
        <v>13</v>
      </c>
      <c r="G16" s="853">
        <v>4602</v>
      </c>
      <c r="H16" s="853">
        <v>0.72222222222222221</v>
      </c>
      <c r="I16" s="853">
        <v>354</v>
      </c>
      <c r="J16" s="853">
        <v>18</v>
      </c>
      <c r="K16" s="853">
        <v>6372</v>
      </c>
      <c r="L16" s="853">
        <v>1</v>
      </c>
      <c r="M16" s="853">
        <v>354</v>
      </c>
      <c r="N16" s="853">
        <v>16</v>
      </c>
      <c r="O16" s="853">
        <v>5680</v>
      </c>
      <c r="P16" s="838">
        <v>0.89139987445072189</v>
      </c>
      <c r="Q16" s="854">
        <v>355</v>
      </c>
    </row>
    <row r="17" spans="1:17" ht="14.45" customHeight="1" x14ac:dyDescent="0.2">
      <c r="A17" s="832" t="s">
        <v>5181</v>
      </c>
      <c r="B17" s="833" t="s">
        <v>6114</v>
      </c>
      <c r="C17" s="833" t="s">
        <v>5050</v>
      </c>
      <c r="D17" s="833" t="s">
        <v>6121</v>
      </c>
      <c r="E17" s="833" t="s">
        <v>6122</v>
      </c>
      <c r="F17" s="853">
        <v>51</v>
      </c>
      <c r="G17" s="853">
        <v>3315</v>
      </c>
      <c r="H17" s="853">
        <v>1.02</v>
      </c>
      <c r="I17" s="853">
        <v>65</v>
      </c>
      <c r="J17" s="853">
        <v>50</v>
      </c>
      <c r="K17" s="853">
        <v>3250</v>
      </c>
      <c r="L17" s="853">
        <v>1</v>
      </c>
      <c r="M17" s="853">
        <v>65</v>
      </c>
      <c r="N17" s="853">
        <v>62</v>
      </c>
      <c r="O17" s="853">
        <v>4030</v>
      </c>
      <c r="P17" s="838">
        <v>1.24</v>
      </c>
      <c r="Q17" s="854">
        <v>65</v>
      </c>
    </row>
    <row r="18" spans="1:17" ht="14.45" customHeight="1" x14ac:dyDescent="0.2">
      <c r="A18" s="832" t="s">
        <v>5181</v>
      </c>
      <c r="B18" s="833" t="s">
        <v>6114</v>
      </c>
      <c r="C18" s="833" t="s">
        <v>5050</v>
      </c>
      <c r="D18" s="833" t="s">
        <v>6123</v>
      </c>
      <c r="E18" s="833" t="s">
        <v>6124</v>
      </c>
      <c r="F18" s="853">
        <v>1</v>
      </c>
      <c r="G18" s="853">
        <v>592</v>
      </c>
      <c r="H18" s="853">
        <v>1</v>
      </c>
      <c r="I18" s="853">
        <v>592</v>
      </c>
      <c r="J18" s="853">
        <v>1</v>
      </c>
      <c r="K18" s="853">
        <v>592</v>
      </c>
      <c r="L18" s="853">
        <v>1</v>
      </c>
      <c r="M18" s="853">
        <v>592</v>
      </c>
      <c r="N18" s="853">
        <v>1</v>
      </c>
      <c r="O18" s="853">
        <v>594</v>
      </c>
      <c r="P18" s="838">
        <v>1.0033783783783783</v>
      </c>
      <c r="Q18" s="854">
        <v>594</v>
      </c>
    </row>
    <row r="19" spans="1:17" ht="14.45" customHeight="1" x14ac:dyDescent="0.2">
      <c r="A19" s="832" t="s">
        <v>5181</v>
      </c>
      <c r="B19" s="833" t="s">
        <v>6114</v>
      </c>
      <c r="C19" s="833" t="s">
        <v>5050</v>
      </c>
      <c r="D19" s="833" t="s">
        <v>6125</v>
      </c>
      <c r="E19" s="833" t="s">
        <v>6126</v>
      </c>
      <c r="F19" s="853">
        <v>1</v>
      </c>
      <c r="G19" s="853">
        <v>617</v>
      </c>
      <c r="H19" s="853">
        <v>1</v>
      </c>
      <c r="I19" s="853">
        <v>617</v>
      </c>
      <c r="J19" s="853">
        <v>1</v>
      </c>
      <c r="K19" s="853">
        <v>617</v>
      </c>
      <c r="L19" s="853">
        <v>1</v>
      </c>
      <c r="M19" s="853">
        <v>617</v>
      </c>
      <c r="N19" s="853">
        <v>1</v>
      </c>
      <c r="O19" s="853">
        <v>618</v>
      </c>
      <c r="P19" s="838">
        <v>1.0016207455429498</v>
      </c>
      <c r="Q19" s="854">
        <v>618</v>
      </c>
    </row>
    <row r="20" spans="1:17" ht="14.45" customHeight="1" x14ac:dyDescent="0.2">
      <c r="A20" s="832" t="s">
        <v>5181</v>
      </c>
      <c r="B20" s="833" t="s">
        <v>6114</v>
      </c>
      <c r="C20" s="833" t="s">
        <v>5050</v>
      </c>
      <c r="D20" s="833" t="s">
        <v>6127</v>
      </c>
      <c r="E20" s="833" t="s">
        <v>6128</v>
      </c>
      <c r="F20" s="853">
        <v>88</v>
      </c>
      <c r="G20" s="853">
        <v>13464</v>
      </c>
      <c r="H20" s="853">
        <v>2</v>
      </c>
      <c r="I20" s="853">
        <v>153</v>
      </c>
      <c r="J20" s="853">
        <v>44</v>
      </c>
      <c r="K20" s="853">
        <v>6732</v>
      </c>
      <c r="L20" s="853">
        <v>1</v>
      </c>
      <c r="M20" s="853">
        <v>153</v>
      </c>
      <c r="N20" s="853">
        <v>108</v>
      </c>
      <c r="O20" s="853">
        <v>16632</v>
      </c>
      <c r="P20" s="838">
        <v>2.4705882352941178</v>
      </c>
      <c r="Q20" s="854">
        <v>154</v>
      </c>
    </row>
    <row r="21" spans="1:17" ht="14.45" customHeight="1" x14ac:dyDescent="0.2">
      <c r="A21" s="832" t="s">
        <v>5181</v>
      </c>
      <c r="B21" s="833" t="s">
        <v>6114</v>
      </c>
      <c r="C21" s="833" t="s">
        <v>5050</v>
      </c>
      <c r="D21" s="833" t="s">
        <v>6129</v>
      </c>
      <c r="E21" s="833" t="s">
        <v>6130</v>
      </c>
      <c r="F21" s="853">
        <v>25</v>
      </c>
      <c r="G21" s="853">
        <v>600</v>
      </c>
      <c r="H21" s="853">
        <v>2.0833333333333335</v>
      </c>
      <c r="I21" s="853">
        <v>24</v>
      </c>
      <c r="J21" s="853">
        <v>12</v>
      </c>
      <c r="K21" s="853">
        <v>288</v>
      </c>
      <c r="L21" s="853">
        <v>1</v>
      </c>
      <c r="M21" s="853">
        <v>24</v>
      </c>
      <c r="N21" s="853">
        <v>40</v>
      </c>
      <c r="O21" s="853">
        <v>1040</v>
      </c>
      <c r="P21" s="838">
        <v>3.6111111111111112</v>
      </c>
      <c r="Q21" s="854">
        <v>26</v>
      </c>
    </row>
    <row r="22" spans="1:17" ht="14.45" customHeight="1" x14ac:dyDescent="0.2">
      <c r="A22" s="832" t="s">
        <v>5181</v>
      </c>
      <c r="B22" s="833" t="s">
        <v>6114</v>
      </c>
      <c r="C22" s="833" t="s">
        <v>5050</v>
      </c>
      <c r="D22" s="833" t="s">
        <v>6131</v>
      </c>
      <c r="E22" s="833" t="s">
        <v>6132</v>
      </c>
      <c r="F22" s="853">
        <v>63</v>
      </c>
      <c r="G22" s="853">
        <v>3465</v>
      </c>
      <c r="H22" s="853">
        <v>0.94029850746268662</v>
      </c>
      <c r="I22" s="853">
        <v>55</v>
      </c>
      <c r="J22" s="853">
        <v>67</v>
      </c>
      <c r="K22" s="853">
        <v>3685</v>
      </c>
      <c r="L22" s="853">
        <v>1</v>
      </c>
      <c r="M22" s="853">
        <v>55</v>
      </c>
      <c r="N22" s="853">
        <v>86</v>
      </c>
      <c r="O22" s="853">
        <v>4730</v>
      </c>
      <c r="P22" s="838">
        <v>1.2835820895522387</v>
      </c>
      <c r="Q22" s="854">
        <v>55</v>
      </c>
    </row>
    <row r="23" spans="1:17" ht="14.45" customHeight="1" x14ac:dyDescent="0.2">
      <c r="A23" s="832" t="s">
        <v>5181</v>
      </c>
      <c r="B23" s="833" t="s">
        <v>6114</v>
      </c>
      <c r="C23" s="833" t="s">
        <v>5050</v>
      </c>
      <c r="D23" s="833" t="s">
        <v>6133</v>
      </c>
      <c r="E23" s="833" t="s">
        <v>6134</v>
      </c>
      <c r="F23" s="853">
        <v>1649</v>
      </c>
      <c r="G23" s="853">
        <v>126973</v>
      </c>
      <c r="H23" s="853">
        <v>1.1294520547945206</v>
      </c>
      <c r="I23" s="853">
        <v>77</v>
      </c>
      <c r="J23" s="853">
        <v>1460</v>
      </c>
      <c r="K23" s="853">
        <v>112420</v>
      </c>
      <c r="L23" s="853">
        <v>1</v>
      </c>
      <c r="M23" s="853">
        <v>77</v>
      </c>
      <c r="N23" s="853">
        <v>1447</v>
      </c>
      <c r="O23" s="853">
        <v>112866</v>
      </c>
      <c r="P23" s="838">
        <v>1.0039672656111012</v>
      </c>
      <c r="Q23" s="854">
        <v>78</v>
      </c>
    </row>
    <row r="24" spans="1:17" ht="14.45" customHeight="1" x14ac:dyDescent="0.2">
      <c r="A24" s="832" t="s">
        <v>5181</v>
      </c>
      <c r="B24" s="833" t="s">
        <v>6114</v>
      </c>
      <c r="C24" s="833" t="s">
        <v>5050</v>
      </c>
      <c r="D24" s="833" t="s">
        <v>6135</v>
      </c>
      <c r="E24" s="833" t="s">
        <v>6136</v>
      </c>
      <c r="F24" s="853">
        <v>35</v>
      </c>
      <c r="G24" s="853">
        <v>840</v>
      </c>
      <c r="H24" s="853">
        <v>2.0588235294117645</v>
      </c>
      <c r="I24" s="853">
        <v>24</v>
      </c>
      <c r="J24" s="853">
        <v>17</v>
      </c>
      <c r="K24" s="853">
        <v>408</v>
      </c>
      <c r="L24" s="853">
        <v>1</v>
      </c>
      <c r="M24" s="853">
        <v>24</v>
      </c>
      <c r="N24" s="853">
        <v>49</v>
      </c>
      <c r="O24" s="853">
        <v>1176</v>
      </c>
      <c r="P24" s="838">
        <v>2.8823529411764706</v>
      </c>
      <c r="Q24" s="854">
        <v>24</v>
      </c>
    </row>
    <row r="25" spans="1:17" ht="14.45" customHeight="1" x14ac:dyDescent="0.2">
      <c r="A25" s="832" t="s">
        <v>5181</v>
      </c>
      <c r="B25" s="833" t="s">
        <v>6114</v>
      </c>
      <c r="C25" s="833" t="s">
        <v>5050</v>
      </c>
      <c r="D25" s="833" t="s">
        <v>6137</v>
      </c>
      <c r="E25" s="833" t="s">
        <v>6138</v>
      </c>
      <c r="F25" s="853">
        <v>1</v>
      </c>
      <c r="G25" s="853">
        <v>631</v>
      </c>
      <c r="H25" s="853"/>
      <c r="I25" s="853">
        <v>631</v>
      </c>
      <c r="J25" s="853"/>
      <c r="K25" s="853"/>
      <c r="L25" s="853"/>
      <c r="M25" s="853"/>
      <c r="N25" s="853"/>
      <c r="O25" s="853"/>
      <c r="P25" s="838"/>
      <c r="Q25" s="854"/>
    </row>
    <row r="26" spans="1:17" ht="14.45" customHeight="1" x14ac:dyDescent="0.2">
      <c r="A26" s="832" t="s">
        <v>5181</v>
      </c>
      <c r="B26" s="833" t="s">
        <v>6114</v>
      </c>
      <c r="C26" s="833" t="s">
        <v>5050</v>
      </c>
      <c r="D26" s="833" t="s">
        <v>6139</v>
      </c>
      <c r="E26" s="833" t="s">
        <v>6140</v>
      </c>
      <c r="F26" s="853">
        <v>6</v>
      </c>
      <c r="G26" s="853">
        <v>396</v>
      </c>
      <c r="H26" s="853">
        <v>0.35294117647058826</v>
      </c>
      <c r="I26" s="853">
        <v>66</v>
      </c>
      <c r="J26" s="853">
        <v>17</v>
      </c>
      <c r="K26" s="853">
        <v>1122</v>
      </c>
      <c r="L26" s="853">
        <v>1</v>
      </c>
      <c r="M26" s="853">
        <v>66</v>
      </c>
      <c r="N26" s="853">
        <v>93</v>
      </c>
      <c r="O26" s="853">
        <v>6138</v>
      </c>
      <c r="P26" s="838">
        <v>5.4705882352941178</v>
      </c>
      <c r="Q26" s="854">
        <v>66</v>
      </c>
    </row>
    <row r="27" spans="1:17" ht="14.45" customHeight="1" x14ac:dyDescent="0.2">
      <c r="A27" s="832" t="s">
        <v>5181</v>
      </c>
      <c r="B27" s="833" t="s">
        <v>6114</v>
      </c>
      <c r="C27" s="833" t="s">
        <v>5050</v>
      </c>
      <c r="D27" s="833" t="s">
        <v>6141</v>
      </c>
      <c r="E27" s="833" t="s">
        <v>6142</v>
      </c>
      <c r="F27" s="853">
        <v>1</v>
      </c>
      <c r="G27" s="853">
        <v>299</v>
      </c>
      <c r="H27" s="853"/>
      <c r="I27" s="853">
        <v>299</v>
      </c>
      <c r="J27" s="853"/>
      <c r="K27" s="853"/>
      <c r="L27" s="853"/>
      <c r="M27" s="853"/>
      <c r="N27" s="853">
        <v>2</v>
      </c>
      <c r="O27" s="853">
        <v>602</v>
      </c>
      <c r="P27" s="838"/>
      <c r="Q27" s="854">
        <v>301</v>
      </c>
    </row>
    <row r="28" spans="1:17" ht="14.45" customHeight="1" x14ac:dyDescent="0.2">
      <c r="A28" s="832" t="s">
        <v>5181</v>
      </c>
      <c r="B28" s="833" t="s">
        <v>6114</v>
      </c>
      <c r="C28" s="833" t="s">
        <v>5050</v>
      </c>
      <c r="D28" s="833" t="s">
        <v>6143</v>
      </c>
      <c r="E28" s="833" t="s">
        <v>6144</v>
      </c>
      <c r="F28" s="853"/>
      <c r="G28" s="853"/>
      <c r="H28" s="853"/>
      <c r="I28" s="853"/>
      <c r="J28" s="853">
        <v>16</v>
      </c>
      <c r="K28" s="853">
        <v>5600</v>
      </c>
      <c r="L28" s="853">
        <v>1</v>
      </c>
      <c r="M28" s="853">
        <v>350</v>
      </c>
      <c r="N28" s="853">
        <v>314</v>
      </c>
      <c r="O28" s="853">
        <v>110214</v>
      </c>
      <c r="P28" s="838">
        <v>19.681071428571428</v>
      </c>
      <c r="Q28" s="854">
        <v>351</v>
      </c>
    </row>
    <row r="29" spans="1:17" ht="14.45" customHeight="1" x14ac:dyDescent="0.2">
      <c r="A29" s="832" t="s">
        <v>5181</v>
      </c>
      <c r="B29" s="833" t="s">
        <v>6114</v>
      </c>
      <c r="C29" s="833" t="s">
        <v>5050</v>
      </c>
      <c r="D29" s="833" t="s">
        <v>6145</v>
      </c>
      <c r="E29" s="833" t="s">
        <v>6146</v>
      </c>
      <c r="F29" s="853">
        <v>8</v>
      </c>
      <c r="G29" s="853">
        <v>200</v>
      </c>
      <c r="H29" s="853">
        <v>1.6</v>
      </c>
      <c r="I29" s="853">
        <v>25</v>
      </c>
      <c r="J29" s="853">
        <v>5</v>
      </c>
      <c r="K29" s="853">
        <v>125</v>
      </c>
      <c r="L29" s="853">
        <v>1</v>
      </c>
      <c r="M29" s="853">
        <v>25</v>
      </c>
      <c r="N29" s="853">
        <v>8</v>
      </c>
      <c r="O29" s="853">
        <v>200</v>
      </c>
      <c r="P29" s="838">
        <v>1.6</v>
      </c>
      <c r="Q29" s="854">
        <v>25</v>
      </c>
    </row>
    <row r="30" spans="1:17" ht="14.45" customHeight="1" x14ac:dyDescent="0.2">
      <c r="A30" s="832" t="s">
        <v>5181</v>
      </c>
      <c r="B30" s="833" t="s">
        <v>6114</v>
      </c>
      <c r="C30" s="833" t="s">
        <v>5050</v>
      </c>
      <c r="D30" s="833" t="s">
        <v>6147</v>
      </c>
      <c r="E30" s="833" t="s">
        <v>6148</v>
      </c>
      <c r="F30" s="853">
        <v>1</v>
      </c>
      <c r="G30" s="853">
        <v>742</v>
      </c>
      <c r="H30" s="853">
        <v>1</v>
      </c>
      <c r="I30" s="853">
        <v>742</v>
      </c>
      <c r="J30" s="853">
        <v>1</v>
      </c>
      <c r="K30" s="853">
        <v>742</v>
      </c>
      <c r="L30" s="853">
        <v>1</v>
      </c>
      <c r="M30" s="853">
        <v>742</v>
      </c>
      <c r="N30" s="853">
        <v>1</v>
      </c>
      <c r="O30" s="853">
        <v>742</v>
      </c>
      <c r="P30" s="838">
        <v>1</v>
      </c>
      <c r="Q30" s="854">
        <v>742</v>
      </c>
    </row>
    <row r="31" spans="1:17" ht="14.45" customHeight="1" x14ac:dyDescent="0.2">
      <c r="A31" s="832" t="s">
        <v>5181</v>
      </c>
      <c r="B31" s="833" t="s">
        <v>6114</v>
      </c>
      <c r="C31" s="833" t="s">
        <v>5050</v>
      </c>
      <c r="D31" s="833" t="s">
        <v>6149</v>
      </c>
      <c r="E31" s="833" t="s">
        <v>6150</v>
      </c>
      <c r="F31" s="853">
        <v>69</v>
      </c>
      <c r="G31" s="853">
        <v>12489</v>
      </c>
      <c r="H31" s="853">
        <v>0.98571428571428577</v>
      </c>
      <c r="I31" s="853">
        <v>181</v>
      </c>
      <c r="J31" s="853">
        <v>70</v>
      </c>
      <c r="K31" s="853">
        <v>12670</v>
      </c>
      <c r="L31" s="853">
        <v>1</v>
      </c>
      <c r="M31" s="853">
        <v>181</v>
      </c>
      <c r="N31" s="853">
        <v>123</v>
      </c>
      <c r="O31" s="853">
        <v>22263</v>
      </c>
      <c r="P31" s="838">
        <v>1.7571428571428571</v>
      </c>
      <c r="Q31" s="854">
        <v>181</v>
      </c>
    </row>
    <row r="32" spans="1:17" ht="14.45" customHeight="1" x14ac:dyDescent="0.2">
      <c r="A32" s="832" t="s">
        <v>5181</v>
      </c>
      <c r="B32" s="833" t="s">
        <v>6114</v>
      </c>
      <c r="C32" s="833" t="s">
        <v>5050</v>
      </c>
      <c r="D32" s="833" t="s">
        <v>6151</v>
      </c>
      <c r="E32" s="833" t="s">
        <v>6152</v>
      </c>
      <c r="F32" s="853">
        <v>58</v>
      </c>
      <c r="G32" s="853">
        <v>14732</v>
      </c>
      <c r="H32" s="853">
        <v>1.0740740740740742</v>
      </c>
      <c r="I32" s="853">
        <v>254</v>
      </c>
      <c r="J32" s="853">
        <v>54</v>
      </c>
      <c r="K32" s="853">
        <v>13716</v>
      </c>
      <c r="L32" s="853">
        <v>1</v>
      </c>
      <c r="M32" s="853">
        <v>254</v>
      </c>
      <c r="N32" s="853">
        <v>61</v>
      </c>
      <c r="O32" s="853">
        <v>15494</v>
      </c>
      <c r="P32" s="838">
        <v>1.1296296296296295</v>
      </c>
      <c r="Q32" s="854">
        <v>254</v>
      </c>
    </row>
    <row r="33" spans="1:17" ht="14.45" customHeight="1" x14ac:dyDescent="0.2">
      <c r="A33" s="832" t="s">
        <v>5181</v>
      </c>
      <c r="B33" s="833" t="s">
        <v>6114</v>
      </c>
      <c r="C33" s="833" t="s">
        <v>5050</v>
      </c>
      <c r="D33" s="833" t="s">
        <v>6153</v>
      </c>
      <c r="E33" s="833" t="s">
        <v>6154</v>
      </c>
      <c r="F33" s="853">
        <v>1</v>
      </c>
      <c r="G33" s="853">
        <v>268</v>
      </c>
      <c r="H33" s="853">
        <v>1</v>
      </c>
      <c r="I33" s="853">
        <v>268</v>
      </c>
      <c r="J33" s="853">
        <v>1</v>
      </c>
      <c r="K33" s="853">
        <v>268</v>
      </c>
      <c r="L33" s="853">
        <v>1</v>
      </c>
      <c r="M33" s="853">
        <v>268</v>
      </c>
      <c r="N33" s="853">
        <v>1</v>
      </c>
      <c r="O33" s="853">
        <v>269</v>
      </c>
      <c r="P33" s="838">
        <v>1.0037313432835822</v>
      </c>
      <c r="Q33" s="854">
        <v>269</v>
      </c>
    </row>
    <row r="34" spans="1:17" ht="14.45" customHeight="1" x14ac:dyDescent="0.2">
      <c r="A34" s="832" t="s">
        <v>5181</v>
      </c>
      <c r="B34" s="833" t="s">
        <v>6114</v>
      </c>
      <c r="C34" s="833" t="s">
        <v>5050</v>
      </c>
      <c r="D34" s="833" t="s">
        <v>6155</v>
      </c>
      <c r="E34" s="833" t="s">
        <v>6156</v>
      </c>
      <c r="F34" s="853">
        <v>556</v>
      </c>
      <c r="G34" s="853">
        <v>120652</v>
      </c>
      <c r="H34" s="853">
        <v>1.1075697211155378</v>
      </c>
      <c r="I34" s="853">
        <v>217</v>
      </c>
      <c r="J34" s="853">
        <v>502</v>
      </c>
      <c r="K34" s="853">
        <v>108934</v>
      </c>
      <c r="L34" s="853">
        <v>1</v>
      </c>
      <c r="M34" s="853">
        <v>217</v>
      </c>
      <c r="N34" s="853">
        <v>570</v>
      </c>
      <c r="O34" s="853">
        <v>123690</v>
      </c>
      <c r="P34" s="838">
        <v>1.1354581673306774</v>
      </c>
      <c r="Q34" s="854">
        <v>217</v>
      </c>
    </row>
    <row r="35" spans="1:17" ht="14.45" customHeight="1" x14ac:dyDescent="0.2">
      <c r="A35" s="832" t="s">
        <v>5181</v>
      </c>
      <c r="B35" s="833" t="s">
        <v>6114</v>
      </c>
      <c r="C35" s="833" t="s">
        <v>5050</v>
      </c>
      <c r="D35" s="833" t="s">
        <v>6157</v>
      </c>
      <c r="E35" s="833" t="s">
        <v>6158</v>
      </c>
      <c r="F35" s="853">
        <v>2</v>
      </c>
      <c r="G35" s="853">
        <v>74</v>
      </c>
      <c r="H35" s="853"/>
      <c r="I35" s="853">
        <v>37</v>
      </c>
      <c r="J35" s="853"/>
      <c r="K35" s="853"/>
      <c r="L35" s="853"/>
      <c r="M35" s="853"/>
      <c r="N35" s="853">
        <v>1</v>
      </c>
      <c r="O35" s="853">
        <v>37</v>
      </c>
      <c r="P35" s="838"/>
      <c r="Q35" s="854">
        <v>37</v>
      </c>
    </row>
    <row r="36" spans="1:17" ht="14.45" customHeight="1" x14ac:dyDescent="0.2">
      <c r="A36" s="832" t="s">
        <v>5181</v>
      </c>
      <c r="B36" s="833" t="s">
        <v>6114</v>
      </c>
      <c r="C36" s="833" t="s">
        <v>5050</v>
      </c>
      <c r="D36" s="833" t="s">
        <v>6159</v>
      </c>
      <c r="E36" s="833" t="s">
        <v>6160</v>
      </c>
      <c r="F36" s="853">
        <v>1</v>
      </c>
      <c r="G36" s="853">
        <v>592</v>
      </c>
      <c r="H36" s="853">
        <v>1</v>
      </c>
      <c r="I36" s="853">
        <v>592</v>
      </c>
      <c r="J36" s="853">
        <v>1</v>
      </c>
      <c r="K36" s="853">
        <v>592</v>
      </c>
      <c r="L36" s="853">
        <v>1</v>
      </c>
      <c r="M36" s="853">
        <v>592</v>
      </c>
      <c r="N36" s="853">
        <v>1</v>
      </c>
      <c r="O36" s="853">
        <v>594</v>
      </c>
      <c r="P36" s="838">
        <v>1.0033783783783783</v>
      </c>
      <c r="Q36" s="854">
        <v>594</v>
      </c>
    </row>
    <row r="37" spans="1:17" ht="14.45" customHeight="1" x14ac:dyDescent="0.2">
      <c r="A37" s="832" t="s">
        <v>5181</v>
      </c>
      <c r="B37" s="833" t="s">
        <v>6114</v>
      </c>
      <c r="C37" s="833" t="s">
        <v>5050</v>
      </c>
      <c r="D37" s="833" t="s">
        <v>6161</v>
      </c>
      <c r="E37" s="833" t="s">
        <v>6162</v>
      </c>
      <c r="F37" s="853">
        <v>5</v>
      </c>
      <c r="G37" s="853">
        <v>250</v>
      </c>
      <c r="H37" s="853">
        <v>0.83333333333333337</v>
      </c>
      <c r="I37" s="853">
        <v>50</v>
      </c>
      <c r="J37" s="853">
        <v>6</v>
      </c>
      <c r="K37" s="853">
        <v>300</v>
      </c>
      <c r="L37" s="853">
        <v>1</v>
      </c>
      <c r="M37" s="853">
        <v>50</v>
      </c>
      <c r="N37" s="853">
        <v>6</v>
      </c>
      <c r="O37" s="853">
        <v>300</v>
      </c>
      <c r="P37" s="838">
        <v>1</v>
      </c>
      <c r="Q37" s="854">
        <v>50</v>
      </c>
    </row>
    <row r="38" spans="1:17" ht="14.45" customHeight="1" x14ac:dyDescent="0.2">
      <c r="A38" s="832" t="s">
        <v>5181</v>
      </c>
      <c r="B38" s="833" t="s">
        <v>6114</v>
      </c>
      <c r="C38" s="833" t="s">
        <v>5050</v>
      </c>
      <c r="D38" s="833" t="s">
        <v>6163</v>
      </c>
      <c r="E38" s="833" t="s">
        <v>6164</v>
      </c>
      <c r="F38" s="853">
        <v>1</v>
      </c>
      <c r="G38" s="853">
        <v>547</v>
      </c>
      <c r="H38" s="853">
        <v>1</v>
      </c>
      <c r="I38" s="853">
        <v>547</v>
      </c>
      <c r="J38" s="853">
        <v>1</v>
      </c>
      <c r="K38" s="853">
        <v>547</v>
      </c>
      <c r="L38" s="853">
        <v>1</v>
      </c>
      <c r="M38" s="853">
        <v>547</v>
      </c>
      <c r="N38" s="853">
        <v>1</v>
      </c>
      <c r="O38" s="853">
        <v>548</v>
      </c>
      <c r="P38" s="838">
        <v>1.0018281535648994</v>
      </c>
      <c r="Q38" s="854">
        <v>548</v>
      </c>
    </row>
    <row r="39" spans="1:17" ht="14.45" customHeight="1" x14ac:dyDescent="0.2">
      <c r="A39" s="832" t="s">
        <v>5181</v>
      </c>
      <c r="B39" s="833" t="s">
        <v>6114</v>
      </c>
      <c r="C39" s="833" t="s">
        <v>5050</v>
      </c>
      <c r="D39" s="833" t="s">
        <v>6165</v>
      </c>
      <c r="E39" s="833" t="s">
        <v>6166</v>
      </c>
      <c r="F39" s="853">
        <v>1</v>
      </c>
      <c r="G39" s="853">
        <v>736</v>
      </c>
      <c r="H39" s="853">
        <v>1</v>
      </c>
      <c r="I39" s="853">
        <v>736</v>
      </c>
      <c r="J39" s="853">
        <v>1</v>
      </c>
      <c r="K39" s="853">
        <v>736</v>
      </c>
      <c r="L39" s="853">
        <v>1</v>
      </c>
      <c r="M39" s="853">
        <v>736</v>
      </c>
      <c r="N39" s="853">
        <v>1</v>
      </c>
      <c r="O39" s="853">
        <v>737</v>
      </c>
      <c r="P39" s="838">
        <v>1.0013586956521738</v>
      </c>
      <c r="Q39" s="854">
        <v>737</v>
      </c>
    </row>
    <row r="40" spans="1:17" ht="14.45" customHeight="1" x14ac:dyDescent="0.2">
      <c r="A40" s="832" t="s">
        <v>5181</v>
      </c>
      <c r="B40" s="833" t="s">
        <v>6114</v>
      </c>
      <c r="C40" s="833" t="s">
        <v>5050</v>
      </c>
      <c r="D40" s="833" t="s">
        <v>6167</v>
      </c>
      <c r="E40" s="833" t="s">
        <v>6168</v>
      </c>
      <c r="F40" s="853">
        <v>1</v>
      </c>
      <c r="G40" s="853">
        <v>346</v>
      </c>
      <c r="H40" s="853">
        <v>1</v>
      </c>
      <c r="I40" s="853">
        <v>346</v>
      </c>
      <c r="J40" s="853">
        <v>1</v>
      </c>
      <c r="K40" s="853">
        <v>346</v>
      </c>
      <c r="L40" s="853">
        <v>1</v>
      </c>
      <c r="M40" s="853">
        <v>346</v>
      </c>
      <c r="N40" s="853">
        <v>1</v>
      </c>
      <c r="O40" s="853">
        <v>347</v>
      </c>
      <c r="P40" s="838">
        <v>1.0028901734104045</v>
      </c>
      <c r="Q40" s="854">
        <v>347</v>
      </c>
    </row>
    <row r="41" spans="1:17" ht="14.45" customHeight="1" x14ac:dyDescent="0.2">
      <c r="A41" s="832" t="s">
        <v>5181</v>
      </c>
      <c r="B41" s="833" t="s">
        <v>6114</v>
      </c>
      <c r="C41" s="833" t="s">
        <v>5050</v>
      </c>
      <c r="D41" s="833" t="s">
        <v>6169</v>
      </c>
      <c r="E41" s="833" t="s">
        <v>6170</v>
      </c>
      <c r="F41" s="853">
        <v>1</v>
      </c>
      <c r="G41" s="853">
        <v>232</v>
      </c>
      <c r="H41" s="853">
        <v>1</v>
      </c>
      <c r="I41" s="853">
        <v>232</v>
      </c>
      <c r="J41" s="853">
        <v>1</v>
      </c>
      <c r="K41" s="853">
        <v>232</v>
      </c>
      <c r="L41" s="853">
        <v>1</v>
      </c>
      <c r="M41" s="853">
        <v>232</v>
      </c>
      <c r="N41" s="853">
        <v>2</v>
      </c>
      <c r="O41" s="853">
        <v>464</v>
      </c>
      <c r="P41" s="838">
        <v>2</v>
      </c>
      <c r="Q41" s="854">
        <v>232</v>
      </c>
    </row>
    <row r="42" spans="1:17" ht="14.45" customHeight="1" x14ac:dyDescent="0.2">
      <c r="A42" s="832" t="s">
        <v>5181</v>
      </c>
      <c r="B42" s="833" t="s">
        <v>6114</v>
      </c>
      <c r="C42" s="833" t="s">
        <v>5050</v>
      </c>
      <c r="D42" s="833" t="s">
        <v>6171</v>
      </c>
      <c r="E42" s="833" t="s">
        <v>6172</v>
      </c>
      <c r="F42" s="853">
        <v>49</v>
      </c>
      <c r="G42" s="853">
        <v>11417</v>
      </c>
      <c r="H42" s="853">
        <v>2.2272727272727271</v>
      </c>
      <c r="I42" s="853">
        <v>233</v>
      </c>
      <c r="J42" s="853">
        <v>22</v>
      </c>
      <c r="K42" s="853">
        <v>5126</v>
      </c>
      <c r="L42" s="853">
        <v>1</v>
      </c>
      <c r="M42" s="853">
        <v>233</v>
      </c>
      <c r="N42" s="853">
        <v>54</v>
      </c>
      <c r="O42" s="853">
        <v>12636</v>
      </c>
      <c r="P42" s="838">
        <v>2.4650799843932889</v>
      </c>
      <c r="Q42" s="854">
        <v>234</v>
      </c>
    </row>
    <row r="43" spans="1:17" ht="14.45" customHeight="1" x14ac:dyDescent="0.2">
      <c r="A43" s="832" t="s">
        <v>5181</v>
      </c>
      <c r="B43" s="833" t="s">
        <v>6114</v>
      </c>
      <c r="C43" s="833" t="s">
        <v>5050</v>
      </c>
      <c r="D43" s="833" t="s">
        <v>6173</v>
      </c>
      <c r="E43" s="833" t="s">
        <v>6174</v>
      </c>
      <c r="F43" s="853"/>
      <c r="G43" s="853"/>
      <c r="H43" s="853"/>
      <c r="I43" s="853"/>
      <c r="J43" s="853">
        <v>1</v>
      </c>
      <c r="K43" s="853">
        <v>919</v>
      </c>
      <c r="L43" s="853">
        <v>1</v>
      </c>
      <c r="M43" s="853">
        <v>919</v>
      </c>
      <c r="N43" s="853">
        <v>1</v>
      </c>
      <c r="O43" s="853">
        <v>920</v>
      </c>
      <c r="P43" s="838">
        <v>1.001088139281828</v>
      </c>
      <c r="Q43" s="854">
        <v>920</v>
      </c>
    </row>
    <row r="44" spans="1:17" ht="14.45" customHeight="1" x14ac:dyDescent="0.2">
      <c r="A44" s="832" t="s">
        <v>5181</v>
      </c>
      <c r="B44" s="833" t="s">
        <v>6114</v>
      </c>
      <c r="C44" s="833" t="s">
        <v>5050</v>
      </c>
      <c r="D44" s="833" t="s">
        <v>6175</v>
      </c>
      <c r="E44" s="833" t="s">
        <v>6176</v>
      </c>
      <c r="F44" s="853"/>
      <c r="G44" s="853"/>
      <c r="H44" s="853"/>
      <c r="I44" s="853"/>
      <c r="J44" s="853">
        <v>1</v>
      </c>
      <c r="K44" s="853">
        <v>896</v>
      </c>
      <c r="L44" s="853">
        <v>1</v>
      </c>
      <c r="M44" s="853">
        <v>896</v>
      </c>
      <c r="N44" s="853">
        <v>1</v>
      </c>
      <c r="O44" s="853">
        <v>897</v>
      </c>
      <c r="P44" s="838">
        <v>1.0011160714285714</v>
      </c>
      <c r="Q44" s="854">
        <v>897</v>
      </c>
    </row>
    <row r="45" spans="1:17" ht="14.45" customHeight="1" x14ac:dyDescent="0.2">
      <c r="A45" s="832" t="s">
        <v>5181</v>
      </c>
      <c r="B45" s="833" t="s">
        <v>6114</v>
      </c>
      <c r="C45" s="833" t="s">
        <v>5050</v>
      </c>
      <c r="D45" s="833" t="s">
        <v>6177</v>
      </c>
      <c r="E45" s="833" t="s">
        <v>6178</v>
      </c>
      <c r="F45" s="853"/>
      <c r="G45" s="853"/>
      <c r="H45" s="853"/>
      <c r="I45" s="853"/>
      <c r="J45" s="853"/>
      <c r="K45" s="853"/>
      <c r="L45" s="853"/>
      <c r="M45" s="853"/>
      <c r="N45" s="853">
        <v>2</v>
      </c>
      <c r="O45" s="853">
        <v>406</v>
      </c>
      <c r="P45" s="838"/>
      <c r="Q45" s="854">
        <v>203</v>
      </c>
    </row>
    <row r="46" spans="1:17" ht="14.45" customHeight="1" x14ac:dyDescent="0.2">
      <c r="A46" s="832" t="s">
        <v>6179</v>
      </c>
      <c r="B46" s="833" t="s">
        <v>6180</v>
      </c>
      <c r="C46" s="833" t="s">
        <v>5050</v>
      </c>
      <c r="D46" s="833" t="s">
        <v>6181</v>
      </c>
      <c r="E46" s="833" t="s">
        <v>6182</v>
      </c>
      <c r="F46" s="853">
        <v>991</v>
      </c>
      <c r="G46" s="853">
        <v>26757</v>
      </c>
      <c r="H46" s="853">
        <v>0.90917431192660547</v>
      </c>
      <c r="I46" s="853">
        <v>27</v>
      </c>
      <c r="J46" s="853">
        <v>1090</v>
      </c>
      <c r="K46" s="853">
        <v>29430</v>
      </c>
      <c r="L46" s="853">
        <v>1</v>
      </c>
      <c r="M46" s="853">
        <v>27</v>
      </c>
      <c r="N46" s="853">
        <v>1107</v>
      </c>
      <c r="O46" s="853">
        <v>30996</v>
      </c>
      <c r="P46" s="838">
        <v>1.0532110091743119</v>
      </c>
      <c r="Q46" s="854">
        <v>28</v>
      </c>
    </row>
    <row r="47" spans="1:17" ht="14.45" customHeight="1" x14ac:dyDescent="0.2">
      <c r="A47" s="832" t="s">
        <v>6179</v>
      </c>
      <c r="B47" s="833" t="s">
        <v>6180</v>
      </c>
      <c r="C47" s="833" t="s">
        <v>5050</v>
      </c>
      <c r="D47" s="833" t="s">
        <v>6183</v>
      </c>
      <c r="E47" s="833" t="s">
        <v>6184</v>
      </c>
      <c r="F47" s="853">
        <v>26</v>
      </c>
      <c r="G47" s="853">
        <v>1404</v>
      </c>
      <c r="H47" s="853">
        <v>1.368421052631579</v>
      </c>
      <c r="I47" s="853">
        <v>54</v>
      </c>
      <c r="J47" s="853">
        <v>19</v>
      </c>
      <c r="K47" s="853">
        <v>1026</v>
      </c>
      <c r="L47" s="853">
        <v>1</v>
      </c>
      <c r="M47" s="853">
        <v>54</v>
      </c>
      <c r="N47" s="853">
        <v>11</v>
      </c>
      <c r="O47" s="853">
        <v>594</v>
      </c>
      <c r="P47" s="838">
        <v>0.57894736842105265</v>
      </c>
      <c r="Q47" s="854">
        <v>54</v>
      </c>
    </row>
    <row r="48" spans="1:17" ht="14.45" customHeight="1" x14ac:dyDescent="0.2">
      <c r="A48" s="832" t="s">
        <v>6179</v>
      </c>
      <c r="B48" s="833" t="s">
        <v>6180</v>
      </c>
      <c r="C48" s="833" t="s">
        <v>5050</v>
      </c>
      <c r="D48" s="833" t="s">
        <v>6185</v>
      </c>
      <c r="E48" s="833" t="s">
        <v>6186</v>
      </c>
      <c r="F48" s="853">
        <v>949</v>
      </c>
      <c r="G48" s="853">
        <v>22776</v>
      </c>
      <c r="H48" s="853">
        <v>0.88857677902621723</v>
      </c>
      <c r="I48" s="853">
        <v>24</v>
      </c>
      <c r="J48" s="853">
        <v>1068</v>
      </c>
      <c r="K48" s="853">
        <v>25632</v>
      </c>
      <c r="L48" s="853">
        <v>1</v>
      </c>
      <c r="M48" s="853">
        <v>24</v>
      </c>
      <c r="N48" s="853">
        <v>1061</v>
      </c>
      <c r="O48" s="853">
        <v>25464</v>
      </c>
      <c r="P48" s="838">
        <v>0.99344569288389517</v>
      </c>
      <c r="Q48" s="854">
        <v>24</v>
      </c>
    </row>
    <row r="49" spans="1:17" ht="14.45" customHeight="1" x14ac:dyDescent="0.2">
      <c r="A49" s="832" t="s">
        <v>6179</v>
      </c>
      <c r="B49" s="833" t="s">
        <v>6180</v>
      </c>
      <c r="C49" s="833" t="s">
        <v>5050</v>
      </c>
      <c r="D49" s="833" t="s">
        <v>6187</v>
      </c>
      <c r="E49" s="833" t="s">
        <v>6188</v>
      </c>
      <c r="F49" s="853">
        <v>2056</v>
      </c>
      <c r="G49" s="853">
        <v>55512</v>
      </c>
      <c r="H49" s="853">
        <v>0.91215616681455192</v>
      </c>
      <c r="I49" s="853">
        <v>27</v>
      </c>
      <c r="J49" s="853">
        <v>2254</v>
      </c>
      <c r="K49" s="853">
        <v>60858</v>
      </c>
      <c r="L49" s="853">
        <v>1</v>
      </c>
      <c r="M49" s="853">
        <v>27</v>
      </c>
      <c r="N49" s="853">
        <v>2168</v>
      </c>
      <c r="O49" s="853">
        <v>58536</v>
      </c>
      <c r="P49" s="838">
        <v>0.96184560780834072</v>
      </c>
      <c r="Q49" s="854">
        <v>27</v>
      </c>
    </row>
    <row r="50" spans="1:17" ht="14.45" customHeight="1" x14ac:dyDescent="0.2">
      <c r="A50" s="832" t="s">
        <v>6179</v>
      </c>
      <c r="B50" s="833" t="s">
        <v>6180</v>
      </c>
      <c r="C50" s="833" t="s">
        <v>5050</v>
      </c>
      <c r="D50" s="833" t="s">
        <v>6189</v>
      </c>
      <c r="E50" s="833" t="s">
        <v>6190</v>
      </c>
      <c r="F50" s="853">
        <v>105</v>
      </c>
      <c r="G50" s="853">
        <v>2835</v>
      </c>
      <c r="H50" s="853">
        <v>0.76086956521739135</v>
      </c>
      <c r="I50" s="853">
        <v>27</v>
      </c>
      <c r="J50" s="853">
        <v>138</v>
      </c>
      <c r="K50" s="853">
        <v>3726</v>
      </c>
      <c r="L50" s="853">
        <v>1</v>
      </c>
      <c r="M50" s="853">
        <v>27</v>
      </c>
      <c r="N50" s="853">
        <v>117</v>
      </c>
      <c r="O50" s="853">
        <v>3159</v>
      </c>
      <c r="P50" s="838">
        <v>0.84782608695652173</v>
      </c>
      <c r="Q50" s="854">
        <v>27</v>
      </c>
    </row>
    <row r="51" spans="1:17" ht="14.45" customHeight="1" x14ac:dyDescent="0.2">
      <c r="A51" s="832" t="s">
        <v>6179</v>
      </c>
      <c r="B51" s="833" t="s">
        <v>6180</v>
      </c>
      <c r="C51" s="833" t="s">
        <v>5050</v>
      </c>
      <c r="D51" s="833" t="s">
        <v>6191</v>
      </c>
      <c r="E51" s="833" t="s">
        <v>6192</v>
      </c>
      <c r="F51" s="853">
        <v>6071</v>
      </c>
      <c r="G51" s="853">
        <v>133562</v>
      </c>
      <c r="H51" s="853">
        <v>0.87139371321946313</v>
      </c>
      <c r="I51" s="853">
        <v>22</v>
      </c>
      <c r="J51" s="853">
        <v>6967</v>
      </c>
      <c r="K51" s="853">
        <v>153274</v>
      </c>
      <c r="L51" s="853">
        <v>1</v>
      </c>
      <c r="M51" s="853">
        <v>22</v>
      </c>
      <c r="N51" s="853">
        <v>6421</v>
      </c>
      <c r="O51" s="853">
        <v>147683</v>
      </c>
      <c r="P51" s="838">
        <v>0.96352284144734268</v>
      </c>
      <c r="Q51" s="854">
        <v>23</v>
      </c>
    </row>
    <row r="52" spans="1:17" ht="14.45" customHeight="1" x14ac:dyDescent="0.2">
      <c r="A52" s="832" t="s">
        <v>6179</v>
      </c>
      <c r="B52" s="833" t="s">
        <v>6180</v>
      </c>
      <c r="C52" s="833" t="s">
        <v>5050</v>
      </c>
      <c r="D52" s="833" t="s">
        <v>6193</v>
      </c>
      <c r="E52" s="833" t="s">
        <v>6194</v>
      </c>
      <c r="F52" s="853">
        <v>13</v>
      </c>
      <c r="G52" s="853">
        <v>884</v>
      </c>
      <c r="H52" s="853">
        <v>1.625</v>
      </c>
      <c r="I52" s="853">
        <v>68</v>
      </c>
      <c r="J52" s="853">
        <v>8</v>
      </c>
      <c r="K52" s="853">
        <v>544</v>
      </c>
      <c r="L52" s="853">
        <v>1</v>
      </c>
      <c r="M52" s="853">
        <v>68</v>
      </c>
      <c r="N52" s="853">
        <v>7</v>
      </c>
      <c r="O52" s="853">
        <v>483</v>
      </c>
      <c r="P52" s="838">
        <v>0.88786764705882348</v>
      </c>
      <c r="Q52" s="854">
        <v>69</v>
      </c>
    </row>
    <row r="53" spans="1:17" ht="14.45" customHeight="1" x14ac:dyDescent="0.2">
      <c r="A53" s="832" t="s">
        <v>6179</v>
      </c>
      <c r="B53" s="833" t="s">
        <v>6180</v>
      </c>
      <c r="C53" s="833" t="s">
        <v>5050</v>
      </c>
      <c r="D53" s="833" t="s">
        <v>6195</v>
      </c>
      <c r="E53" s="833" t="s">
        <v>6196</v>
      </c>
      <c r="F53" s="853">
        <v>7034</v>
      </c>
      <c r="G53" s="853">
        <v>436108</v>
      </c>
      <c r="H53" s="853">
        <v>0.8456359701851407</v>
      </c>
      <c r="I53" s="853">
        <v>62</v>
      </c>
      <c r="J53" s="853">
        <v>8318</v>
      </c>
      <c r="K53" s="853">
        <v>515716</v>
      </c>
      <c r="L53" s="853">
        <v>1</v>
      </c>
      <c r="M53" s="853">
        <v>62</v>
      </c>
      <c r="N53" s="853">
        <v>7714</v>
      </c>
      <c r="O53" s="853">
        <v>478268</v>
      </c>
      <c r="P53" s="838">
        <v>0.92738639095936526</v>
      </c>
      <c r="Q53" s="854">
        <v>62</v>
      </c>
    </row>
    <row r="54" spans="1:17" ht="14.45" customHeight="1" x14ac:dyDescent="0.2">
      <c r="A54" s="832" t="s">
        <v>6179</v>
      </c>
      <c r="B54" s="833" t="s">
        <v>6180</v>
      </c>
      <c r="C54" s="833" t="s">
        <v>5050</v>
      </c>
      <c r="D54" s="833" t="s">
        <v>6197</v>
      </c>
      <c r="E54" s="833" t="s">
        <v>6198</v>
      </c>
      <c r="F54" s="853">
        <v>2</v>
      </c>
      <c r="G54" s="853">
        <v>788</v>
      </c>
      <c r="H54" s="853">
        <v>2</v>
      </c>
      <c r="I54" s="853">
        <v>394</v>
      </c>
      <c r="J54" s="853">
        <v>1</v>
      </c>
      <c r="K54" s="853">
        <v>394</v>
      </c>
      <c r="L54" s="853">
        <v>1</v>
      </c>
      <c r="M54" s="853">
        <v>394</v>
      </c>
      <c r="N54" s="853"/>
      <c r="O54" s="853"/>
      <c r="P54" s="838"/>
      <c r="Q54" s="854"/>
    </row>
    <row r="55" spans="1:17" ht="14.45" customHeight="1" x14ac:dyDescent="0.2">
      <c r="A55" s="832" t="s">
        <v>6179</v>
      </c>
      <c r="B55" s="833" t="s">
        <v>6180</v>
      </c>
      <c r="C55" s="833" t="s">
        <v>5050</v>
      </c>
      <c r="D55" s="833" t="s">
        <v>6199</v>
      </c>
      <c r="E55" s="833" t="s">
        <v>6200</v>
      </c>
      <c r="F55" s="853">
        <v>1</v>
      </c>
      <c r="G55" s="853">
        <v>82</v>
      </c>
      <c r="H55" s="853"/>
      <c r="I55" s="853">
        <v>82</v>
      </c>
      <c r="J55" s="853"/>
      <c r="K55" s="853"/>
      <c r="L55" s="853"/>
      <c r="M55" s="853"/>
      <c r="N55" s="853"/>
      <c r="O55" s="853"/>
      <c r="P55" s="838"/>
      <c r="Q55" s="854"/>
    </row>
    <row r="56" spans="1:17" ht="14.45" customHeight="1" x14ac:dyDescent="0.2">
      <c r="A56" s="832" t="s">
        <v>6179</v>
      </c>
      <c r="B56" s="833" t="s">
        <v>6180</v>
      </c>
      <c r="C56" s="833" t="s">
        <v>5050</v>
      </c>
      <c r="D56" s="833" t="s">
        <v>6201</v>
      </c>
      <c r="E56" s="833" t="s">
        <v>6202</v>
      </c>
      <c r="F56" s="853">
        <v>264</v>
      </c>
      <c r="G56" s="853">
        <v>260832</v>
      </c>
      <c r="H56" s="853">
        <v>0.88590604026845643</v>
      </c>
      <c r="I56" s="853">
        <v>988</v>
      </c>
      <c r="J56" s="853">
        <v>298</v>
      </c>
      <c r="K56" s="853">
        <v>294424</v>
      </c>
      <c r="L56" s="853">
        <v>1</v>
      </c>
      <c r="M56" s="853">
        <v>988</v>
      </c>
      <c r="N56" s="853">
        <v>322</v>
      </c>
      <c r="O56" s="853">
        <v>318136</v>
      </c>
      <c r="P56" s="838">
        <v>1.080536912751678</v>
      </c>
      <c r="Q56" s="854">
        <v>988</v>
      </c>
    </row>
    <row r="57" spans="1:17" ht="14.45" customHeight="1" x14ac:dyDescent="0.2">
      <c r="A57" s="832" t="s">
        <v>6179</v>
      </c>
      <c r="B57" s="833" t="s">
        <v>6180</v>
      </c>
      <c r="C57" s="833" t="s">
        <v>5050</v>
      </c>
      <c r="D57" s="833" t="s">
        <v>6203</v>
      </c>
      <c r="E57" s="833" t="s">
        <v>6204</v>
      </c>
      <c r="F57" s="853">
        <v>1</v>
      </c>
      <c r="G57" s="853">
        <v>63</v>
      </c>
      <c r="H57" s="853">
        <v>0.5</v>
      </c>
      <c r="I57" s="853">
        <v>63</v>
      </c>
      <c r="J57" s="853">
        <v>2</v>
      </c>
      <c r="K57" s="853">
        <v>126</v>
      </c>
      <c r="L57" s="853">
        <v>1</v>
      </c>
      <c r="M57" s="853">
        <v>63</v>
      </c>
      <c r="N57" s="853">
        <v>1</v>
      </c>
      <c r="O57" s="853">
        <v>64</v>
      </c>
      <c r="P57" s="838">
        <v>0.50793650793650791</v>
      </c>
      <c r="Q57" s="854">
        <v>64</v>
      </c>
    </row>
    <row r="58" spans="1:17" ht="14.45" customHeight="1" x14ac:dyDescent="0.2">
      <c r="A58" s="832" t="s">
        <v>6179</v>
      </c>
      <c r="B58" s="833" t="s">
        <v>6180</v>
      </c>
      <c r="C58" s="833" t="s">
        <v>5050</v>
      </c>
      <c r="D58" s="833" t="s">
        <v>6205</v>
      </c>
      <c r="E58" s="833" t="s">
        <v>6206</v>
      </c>
      <c r="F58" s="853">
        <v>4</v>
      </c>
      <c r="G58" s="853">
        <v>68</v>
      </c>
      <c r="H58" s="853">
        <v>2</v>
      </c>
      <c r="I58" s="853">
        <v>17</v>
      </c>
      <c r="J58" s="853">
        <v>2</v>
      </c>
      <c r="K58" s="853">
        <v>34</v>
      </c>
      <c r="L58" s="853">
        <v>1</v>
      </c>
      <c r="M58" s="853">
        <v>17</v>
      </c>
      <c r="N58" s="853"/>
      <c r="O58" s="853"/>
      <c r="P58" s="838"/>
      <c r="Q58" s="854"/>
    </row>
    <row r="59" spans="1:17" ht="14.45" customHeight="1" x14ac:dyDescent="0.2">
      <c r="A59" s="832" t="s">
        <v>6179</v>
      </c>
      <c r="B59" s="833" t="s">
        <v>6180</v>
      </c>
      <c r="C59" s="833" t="s">
        <v>5050</v>
      </c>
      <c r="D59" s="833" t="s">
        <v>6207</v>
      </c>
      <c r="E59" s="833" t="s">
        <v>6208</v>
      </c>
      <c r="F59" s="853">
        <v>1</v>
      </c>
      <c r="G59" s="853">
        <v>64</v>
      </c>
      <c r="H59" s="853">
        <v>1</v>
      </c>
      <c r="I59" s="853">
        <v>64</v>
      </c>
      <c r="J59" s="853">
        <v>1</v>
      </c>
      <c r="K59" s="853">
        <v>64</v>
      </c>
      <c r="L59" s="853">
        <v>1</v>
      </c>
      <c r="M59" s="853">
        <v>64</v>
      </c>
      <c r="N59" s="853">
        <v>2</v>
      </c>
      <c r="O59" s="853">
        <v>130</v>
      </c>
      <c r="P59" s="838">
        <v>2.03125</v>
      </c>
      <c r="Q59" s="854">
        <v>65</v>
      </c>
    </row>
    <row r="60" spans="1:17" ht="14.45" customHeight="1" x14ac:dyDescent="0.2">
      <c r="A60" s="832" t="s">
        <v>6179</v>
      </c>
      <c r="B60" s="833" t="s">
        <v>6180</v>
      </c>
      <c r="C60" s="833" t="s">
        <v>5050</v>
      </c>
      <c r="D60" s="833" t="s">
        <v>6209</v>
      </c>
      <c r="E60" s="833" t="s">
        <v>6210</v>
      </c>
      <c r="F60" s="853">
        <v>4</v>
      </c>
      <c r="G60" s="853">
        <v>188</v>
      </c>
      <c r="H60" s="853">
        <v>1.3333333333333333</v>
      </c>
      <c r="I60" s="853">
        <v>47</v>
      </c>
      <c r="J60" s="853">
        <v>3</v>
      </c>
      <c r="K60" s="853">
        <v>141</v>
      </c>
      <c r="L60" s="853">
        <v>1</v>
      </c>
      <c r="M60" s="853">
        <v>47</v>
      </c>
      <c r="N60" s="853">
        <v>10</v>
      </c>
      <c r="O60" s="853">
        <v>470</v>
      </c>
      <c r="P60" s="838">
        <v>3.3333333333333335</v>
      </c>
      <c r="Q60" s="854">
        <v>47</v>
      </c>
    </row>
    <row r="61" spans="1:17" ht="14.45" customHeight="1" x14ac:dyDescent="0.2">
      <c r="A61" s="832" t="s">
        <v>6179</v>
      </c>
      <c r="B61" s="833" t="s">
        <v>6180</v>
      </c>
      <c r="C61" s="833" t="s">
        <v>5050</v>
      </c>
      <c r="D61" s="833" t="s">
        <v>6211</v>
      </c>
      <c r="E61" s="833" t="s">
        <v>6212</v>
      </c>
      <c r="F61" s="853">
        <v>398</v>
      </c>
      <c r="G61" s="853">
        <v>23880</v>
      </c>
      <c r="H61" s="853">
        <v>0.92773892773892774</v>
      </c>
      <c r="I61" s="853">
        <v>60</v>
      </c>
      <c r="J61" s="853">
        <v>429</v>
      </c>
      <c r="K61" s="853">
        <v>25740</v>
      </c>
      <c r="L61" s="853">
        <v>1</v>
      </c>
      <c r="M61" s="853">
        <v>60</v>
      </c>
      <c r="N61" s="853">
        <v>436</v>
      </c>
      <c r="O61" s="853">
        <v>26596</v>
      </c>
      <c r="P61" s="838">
        <v>1.0332556332556333</v>
      </c>
      <c r="Q61" s="854">
        <v>61</v>
      </c>
    </row>
    <row r="62" spans="1:17" ht="14.45" customHeight="1" x14ac:dyDescent="0.2">
      <c r="A62" s="832" t="s">
        <v>6179</v>
      </c>
      <c r="B62" s="833" t="s">
        <v>6180</v>
      </c>
      <c r="C62" s="833" t="s">
        <v>5050</v>
      </c>
      <c r="D62" s="833" t="s">
        <v>6213</v>
      </c>
      <c r="E62" s="833" t="s">
        <v>6214</v>
      </c>
      <c r="F62" s="853">
        <v>3</v>
      </c>
      <c r="G62" s="853">
        <v>57</v>
      </c>
      <c r="H62" s="853">
        <v>3</v>
      </c>
      <c r="I62" s="853">
        <v>19</v>
      </c>
      <c r="J62" s="853">
        <v>1</v>
      </c>
      <c r="K62" s="853">
        <v>19</v>
      </c>
      <c r="L62" s="853">
        <v>1</v>
      </c>
      <c r="M62" s="853">
        <v>19</v>
      </c>
      <c r="N62" s="853">
        <v>4</v>
      </c>
      <c r="O62" s="853">
        <v>76</v>
      </c>
      <c r="P62" s="838">
        <v>4</v>
      </c>
      <c r="Q62" s="854">
        <v>19</v>
      </c>
    </row>
    <row r="63" spans="1:17" ht="14.45" customHeight="1" x14ac:dyDescent="0.2">
      <c r="A63" s="832" t="s">
        <v>6179</v>
      </c>
      <c r="B63" s="833" t="s">
        <v>6180</v>
      </c>
      <c r="C63" s="833" t="s">
        <v>5050</v>
      </c>
      <c r="D63" s="833" t="s">
        <v>6215</v>
      </c>
      <c r="E63" s="833" t="s">
        <v>6216</v>
      </c>
      <c r="F63" s="853"/>
      <c r="G63" s="853"/>
      <c r="H63" s="853"/>
      <c r="I63" s="853"/>
      <c r="J63" s="853">
        <v>2</v>
      </c>
      <c r="K63" s="853">
        <v>928</v>
      </c>
      <c r="L63" s="853">
        <v>1</v>
      </c>
      <c r="M63" s="853">
        <v>464</v>
      </c>
      <c r="N63" s="853"/>
      <c r="O63" s="853"/>
      <c r="P63" s="838"/>
      <c r="Q63" s="854"/>
    </row>
    <row r="64" spans="1:17" ht="14.45" customHeight="1" x14ac:dyDescent="0.2">
      <c r="A64" s="832" t="s">
        <v>6179</v>
      </c>
      <c r="B64" s="833" t="s">
        <v>6180</v>
      </c>
      <c r="C64" s="833" t="s">
        <v>5050</v>
      </c>
      <c r="D64" s="833" t="s">
        <v>6217</v>
      </c>
      <c r="E64" s="833" t="s">
        <v>6218</v>
      </c>
      <c r="F64" s="853">
        <v>1</v>
      </c>
      <c r="G64" s="853">
        <v>313</v>
      </c>
      <c r="H64" s="853"/>
      <c r="I64" s="853">
        <v>313</v>
      </c>
      <c r="J64" s="853"/>
      <c r="K64" s="853"/>
      <c r="L64" s="853"/>
      <c r="M64" s="853"/>
      <c r="N64" s="853">
        <v>2</v>
      </c>
      <c r="O64" s="853">
        <v>626</v>
      </c>
      <c r="P64" s="838"/>
      <c r="Q64" s="854">
        <v>313</v>
      </c>
    </row>
    <row r="65" spans="1:17" ht="14.45" customHeight="1" x14ac:dyDescent="0.2">
      <c r="A65" s="832" t="s">
        <v>6179</v>
      </c>
      <c r="B65" s="833" t="s">
        <v>6180</v>
      </c>
      <c r="C65" s="833" t="s">
        <v>5050</v>
      </c>
      <c r="D65" s="833" t="s">
        <v>6219</v>
      </c>
      <c r="E65" s="833" t="s">
        <v>6220</v>
      </c>
      <c r="F65" s="853">
        <v>17</v>
      </c>
      <c r="G65" s="853">
        <v>14501</v>
      </c>
      <c r="H65" s="853">
        <v>0.80952380952380953</v>
      </c>
      <c r="I65" s="853">
        <v>853</v>
      </c>
      <c r="J65" s="853">
        <v>21</v>
      </c>
      <c r="K65" s="853">
        <v>17913</v>
      </c>
      <c r="L65" s="853">
        <v>1</v>
      </c>
      <c r="M65" s="853">
        <v>853</v>
      </c>
      <c r="N65" s="853">
        <v>21</v>
      </c>
      <c r="O65" s="853">
        <v>17934</v>
      </c>
      <c r="P65" s="838">
        <v>1.0011723329425557</v>
      </c>
      <c r="Q65" s="854">
        <v>854</v>
      </c>
    </row>
    <row r="66" spans="1:17" ht="14.45" customHeight="1" x14ac:dyDescent="0.2">
      <c r="A66" s="832" t="s">
        <v>6179</v>
      </c>
      <c r="B66" s="833" t="s">
        <v>6180</v>
      </c>
      <c r="C66" s="833" t="s">
        <v>5050</v>
      </c>
      <c r="D66" s="833" t="s">
        <v>6221</v>
      </c>
      <c r="E66" s="833" t="s">
        <v>6222</v>
      </c>
      <c r="F66" s="853">
        <v>40</v>
      </c>
      <c r="G66" s="853">
        <v>7480</v>
      </c>
      <c r="H66" s="853">
        <v>40</v>
      </c>
      <c r="I66" s="853">
        <v>187</v>
      </c>
      <c r="J66" s="853">
        <v>1</v>
      </c>
      <c r="K66" s="853">
        <v>187</v>
      </c>
      <c r="L66" s="853">
        <v>1</v>
      </c>
      <c r="M66" s="853">
        <v>187</v>
      </c>
      <c r="N66" s="853">
        <v>8</v>
      </c>
      <c r="O66" s="853">
        <v>1504</v>
      </c>
      <c r="P66" s="838">
        <v>8.0427807486631018</v>
      </c>
      <c r="Q66" s="854">
        <v>188</v>
      </c>
    </row>
    <row r="67" spans="1:17" ht="14.45" customHeight="1" x14ac:dyDescent="0.2">
      <c r="A67" s="832" t="s">
        <v>6179</v>
      </c>
      <c r="B67" s="833" t="s">
        <v>6180</v>
      </c>
      <c r="C67" s="833" t="s">
        <v>5050</v>
      </c>
      <c r="D67" s="833" t="s">
        <v>6223</v>
      </c>
      <c r="E67" s="833" t="s">
        <v>6224</v>
      </c>
      <c r="F67" s="853"/>
      <c r="G67" s="853"/>
      <c r="H67" s="853"/>
      <c r="I67" s="853"/>
      <c r="J67" s="853"/>
      <c r="K67" s="853"/>
      <c r="L67" s="853"/>
      <c r="M67" s="853"/>
      <c r="N67" s="853">
        <v>1</v>
      </c>
      <c r="O67" s="853">
        <v>167</v>
      </c>
      <c r="P67" s="838"/>
      <c r="Q67" s="854">
        <v>167</v>
      </c>
    </row>
    <row r="68" spans="1:17" ht="14.45" customHeight="1" x14ac:dyDescent="0.2">
      <c r="A68" s="832" t="s">
        <v>6179</v>
      </c>
      <c r="B68" s="833" t="s">
        <v>6180</v>
      </c>
      <c r="C68" s="833" t="s">
        <v>5050</v>
      </c>
      <c r="D68" s="833" t="s">
        <v>6225</v>
      </c>
      <c r="E68" s="833" t="s">
        <v>6226</v>
      </c>
      <c r="F68" s="853"/>
      <c r="G68" s="853"/>
      <c r="H68" s="853"/>
      <c r="I68" s="853"/>
      <c r="J68" s="853"/>
      <c r="K68" s="853"/>
      <c r="L68" s="853"/>
      <c r="M68" s="853"/>
      <c r="N68" s="853">
        <v>1</v>
      </c>
      <c r="O68" s="853">
        <v>310</v>
      </c>
      <c r="P68" s="838"/>
      <c r="Q68" s="854">
        <v>310</v>
      </c>
    </row>
    <row r="69" spans="1:17" ht="14.45" customHeight="1" x14ac:dyDescent="0.2">
      <c r="A69" s="832" t="s">
        <v>6179</v>
      </c>
      <c r="B69" s="833" t="s">
        <v>6180</v>
      </c>
      <c r="C69" s="833" t="s">
        <v>5050</v>
      </c>
      <c r="D69" s="833" t="s">
        <v>6227</v>
      </c>
      <c r="E69" s="833" t="s">
        <v>6228</v>
      </c>
      <c r="F69" s="853"/>
      <c r="G69" s="853"/>
      <c r="H69" s="853"/>
      <c r="I69" s="853"/>
      <c r="J69" s="853">
        <v>1</v>
      </c>
      <c r="K69" s="853">
        <v>1223</v>
      </c>
      <c r="L69" s="853">
        <v>1</v>
      </c>
      <c r="M69" s="853">
        <v>1223</v>
      </c>
      <c r="N69" s="853">
        <v>1</v>
      </c>
      <c r="O69" s="853">
        <v>1227</v>
      </c>
      <c r="P69" s="838">
        <v>1.0032706459525755</v>
      </c>
      <c r="Q69" s="854">
        <v>1227</v>
      </c>
    </row>
    <row r="70" spans="1:17" ht="14.45" customHeight="1" x14ac:dyDescent="0.2">
      <c r="A70" s="832" t="s">
        <v>6179</v>
      </c>
      <c r="B70" s="833" t="s">
        <v>6180</v>
      </c>
      <c r="C70" s="833" t="s">
        <v>5050</v>
      </c>
      <c r="D70" s="833" t="s">
        <v>6229</v>
      </c>
      <c r="E70" s="833" t="s">
        <v>6230</v>
      </c>
      <c r="F70" s="853">
        <v>41</v>
      </c>
      <c r="G70" s="853">
        <v>32308</v>
      </c>
      <c r="H70" s="853">
        <v>0.77358490566037741</v>
      </c>
      <c r="I70" s="853">
        <v>788</v>
      </c>
      <c r="J70" s="853">
        <v>53</v>
      </c>
      <c r="K70" s="853">
        <v>41764</v>
      </c>
      <c r="L70" s="853">
        <v>1</v>
      </c>
      <c r="M70" s="853">
        <v>788</v>
      </c>
      <c r="N70" s="853">
        <v>86</v>
      </c>
      <c r="O70" s="853">
        <v>67854</v>
      </c>
      <c r="P70" s="838">
        <v>1.6247006991667465</v>
      </c>
      <c r="Q70" s="854">
        <v>789</v>
      </c>
    </row>
    <row r="71" spans="1:17" ht="14.45" customHeight="1" x14ac:dyDescent="0.2">
      <c r="A71" s="832" t="s">
        <v>6179</v>
      </c>
      <c r="B71" s="833" t="s">
        <v>6180</v>
      </c>
      <c r="C71" s="833" t="s">
        <v>5050</v>
      </c>
      <c r="D71" s="833" t="s">
        <v>6231</v>
      </c>
      <c r="E71" s="833" t="s">
        <v>6232</v>
      </c>
      <c r="F71" s="853"/>
      <c r="G71" s="853"/>
      <c r="H71" s="853"/>
      <c r="I71" s="853"/>
      <c r="J71" s="853"/>
      <c r="K71" s="853"/>
      <c r="L71" s="853"/>
      <c r="M71" s="853"/>
      <c r="N71" s="853">
        <v>1</v>
      </c>
      <c r="O71" s="853">
        <v>190</v>
      </c>
      <c r="P71" s="838"/>
      <c r="Q71" s="854">
        <v>190</v>
      </c>
    </row>
    <row r="72" spans="1:17" ht="14.45" customHeight="1" x14ac:dyDescent="0.2">
      <c r="A72" s="832" t="s">
        <v>6179</v>
      </c>
      <c r="B72" s="833" t="s">
        <v>6180</v>
      </c>
      <c r="C72" s="833" t="s">
        <v>5050</v>
      </c>
      <c r="D72" s="833" t="s">
        <v>6233</v>
      </c>
      <c r="E72" s="833" t="s">
        <v>6234</v>
      </c>
      <c r="F72" s="853">
        <v>3</v>
      </c>
      <c r="G72" s="853">
        <v>687</v>
      </c>
      <c r="H72" s="853"/>
      <c r="I72" s="853">
        <v>229</v>
      </c>
      <c r="J72" s="853"/>
      <c r="K72" s="853"/>
      <c r="L72" s="853"/>
      <c r="M72" s="853"/>
      <c r="N72" s="853">
        <v>3</v>
      </c>
      <c r="O72" s="853">
        <v>687</v>
      </c>
      <c r="P72" s="838"/>
      <c r="Q72" s="854">
        <v>229</v>
      </c>
    </row>
    <row r="73" spans="1:17" ht="14.45" customHeight="1" x14ac:dyDescent="0.2">
      <c r="A73" s="832" t="s">
        <v>6179</v>
      </c>
      <c r="B73" s="833" t="s">
        <v>6180</v>
      </c>
      <c r="C73" s="833" t="s">
        <v>5050</v>
      </c>
      <c r="D73" s="833" t="s">
        <v>6235</v>
      </c>
      <c r="E73" s="833" t="s">
        <v>6236</v>
      </c>
      <c r="F73" s="853">
        <v>1</v>
      </c>
      <c r="G73" s="853">
        <v>462</v>
      </c>
      <c r="H73" s="853"/>
      <c r="I73" s="853">
        <v>462</v>
      </c>
      <c r="J73" s="853"/>
      <c r="K73" s="853"/>
      <c r="L73" s="853"/>
      <c r="M73" s="853"/>
      <c r="N73" s="853"/>
      <c r="O73" s="853"/>
      <c r="P73" s="838"/>
      <c r="Q73" s="854"/>
    </row>
    <row r="74" spans="1:17" ht="14.45" customHeight="1" x14ac:dyDescent="0.2">
      <c r="A74" s="832" t="s">
        <v>6179</v>
      </c>
      <c r="B74" s="833" t="s">
        <v>6180</v>
      </c>
      <c r="C74" s="833" t="s">
        <v>5050</v>
      </c>
      <c r="D74" s="833" t="s">
        <v>6237</v>
      </c>
      <c r="E74" s="833" t="s">
        <v>6238</v>
      </c>
      <c r="F74" s="853">
        <v>2</v>
      </c>
      <c r="G74" s="853">
        <v>1124</v>
      </c>
      <c r="H74" s="853"/>
      <c r="I74" s="853">
        <v>562</v>
      </c>
      <c r="J74" s="853"/>
      <c r="K74" s="853"/>
      <c r="L74" s="853"/>
      <c r="M74" s="853"/>
      <c r="N74" s="853"/>
      <c r="O74" s="853"/>
      <c r="P74" s="838"/>
      <c r="Q74" s="854"/>
    </row>
    <row r="75" spans="1:17" ht="14.45" customHeight="1" x14ac:dyDescent="0.2">
      <c r="A75" s="832" t="s">
        <v>6179</v>
      </c>
      <c r="B75" s="833" t="s">
        <v>6180</v>
      </c>
      <c r="C75" s="833" t="s">
        <v>5050</v>
      </c>
      <c r="D75" s="833" t="s">
        <v>6239</v>
      </c>
      <c r="E75" s="833" t="s">
        <v>6240</v>
      </c>
      <c r="F75" s="853">
        <v>2</v>
      </c>
      <c r="G75" s="853">
        <v>266</v>
      </c>
      <c r="H75" s="853">
        <v>2</v>
      </c>
      <c r="I75" s="853">
        <v>133</v>
      </c>
      <c r="J75" s="853">
        <v>1</v>
      </c>
      <c r="K75" s="853">
        <v>133</v>
      </c>
      <c r="L75" s="853">
        <v>1</v>
      </c>
      <c r="M75" s="853">
        <v>133</v>
      </c>
      <c r="N75" s="853">
        <v>1</v>
      </c>
      <c r="O75" s="853">
        <v>134</v>
      </c>
      <c r="P75" s="838">
        <v>1.0075187969924813</v>
      </c>
      <c r="Q75" s="854">
        <v>134</v>
      </c>
    </row>
    <row r="76" spans="1:17" ht="14.45" customHeight="1" x14ac:dyDescent="0.2">
      <c r="A76" s="832" t="s">
        <v>6179</v>
      </c>
      <c r="B76" s="833" t="s">
        <v>6180</v>
      </c>
      <c r="C76" s="833" t="s">
        <v>5050</v>
      </c>
      <c r="D76" s="833" t="s">
        <v>6241</v>
      </c>
      <c r="E76" s="833" t="s">
        <v>6242</v>
      </c>
      <c r="F76" s="853"/>
      <c r="G76" s="853"/>
      <c r="H76" s="853"/>
      <c r="I76" s="853"/>
      <c r="J76" s="853">
        <v>2</v>
      </c>
      <c r="K76" s="853">
        <v>828</v>
      </c>
      <c r="L76" s="853">
        <v>1</v>
      </c>
      <c r="M76" s="853">
        <v>414</v>
      </c>
      <c r="N76" s="853"/>
      <c r="O76" s="853"/>
      <c r="P76" s="838"/>
      <c r="Q76" s="854"/>
    </row>
    <row r="77" spans="1:17" ht="14.45" customHeight="1" x14ac:dyDescent="0.2">
      <c r="A77" s="832" t="s">
        <v>6179</v>
      </c>
      <c r="B77" s="833" t="s">
        <v>6180</v>
      </c>
      <c r="C77" s="833" t="s">
        <v>5050</v>
      </c>
      <c r="D77" s="833" t="s">
        <v>6243</v>
      </c>
      <c r="E77" s="833" t="s">
        <v>6244</v>
      </c>
      <c r="F77" s="853">
        <v>1</v>
      </c>
      <c r="G77" s="853">
        <v>941</v>
      </c>
      <c r="H77" s="853"/>
      <c r="I77" s="853">
        <v>941</v>
      </c>
      <c r="J77" s="853"/>
      <c r="K77" s="853"/>
      <c r="L77" s="853"/>
      <c r="M77" s="853"/>
      <c r="N77" s="853"/>
      <c r="O77" s="853"/>
      <c r="P77" s="838"/>
      <c r="Q77" s="854"/>
    </row>
    <row r="78" spans="1:17" ht="14.45" customHeight="1" x14ac:dyDescent="0.2">
      <c r="A78" s="832" t="s">
        <v>6179</v>
      </c>
      <c r="B78" s="833" t="s">
        <v>6180</v>
      </c>
      <c r="C78" s="833" t="s">
        <v>5050</v>
      </c>
      <c r="D78" s="833" t="s">
        <v>6245</v>
      </c>
      <c r="E78" s="833" t="s">
        <v>6246</v>
      </c>
      <c r="F78" s="853"/>
      <c r="G78" s="853"/>
      <c r="H78" s="853"/>
      <c r="I78" s="853"/>
      <c r="J78" s="853">
        <v>2</v>
      </c>
      <c r="K78" s="853">
        <v>792</v>
      </c>
      <c r="L78" s="853">
        <v>1</v>
      </c>
      <c r="M78" s="853">
        <v>396</v>
      </c>
      <c r="N78" s="853"/>
      <c r="O78" s="853"/>
      <c r="P78" s="838"/>
      <c r="Q78" s="854"/>
    </row>
    <row r="79" spans="1:17" ht="14.45" customHeight="1" x14ac:dyDescent="0.2">
      <c r="A79" s="832" t="s">
        <v>6179</v>
      </c>
      <c r="B79" s="833" t="s">
        <v>6180</v>
      </c>
      <c r="C79" s="833" t="s">
        <v>5050</v>
      </c>
      <c r="D79" s="833" t="s">
        <v>6247</v>
      </c>
      <c r="E79" s="833" t="s">
        <v>6248</v>
      </c>
      <c r="F79" s="853"/>
      <c r="G79" s="853"/>
      <c r="H79" s="853"/>
      <c r="I79" s="853"/>
      <c r="J79" s="853">
        <v>1</v>
      </c>
      <c r="K79" s="853">
        <v>89</v>
      </c>
      <c r="L79" s="853">
        <v>1</v>
      </c>
      <c r="M79" s="853">
        <v>89</v>
      </c>
      <c r="N79" s="853">
        <v>1</v>
      </c>
      <c r="O79" s="853">
        <v>89</v>
      </c>
      <c r="P79" s="838">
        <v>1</v>
      </c>
      <c r="Q79" s="854">
        <v>89</v>
      </c>
    </row>
    <row r="80" spans="1:17" ht="14.45" customHeight="1" x14ac:dyDescent="0.2">
      <c r="A80" s="832" t="s">
        <v>6179</v>
      </c>
      <c r="B80" s="833" t="s">
        <v>6180</v>
      </c>
      <c r="C80" s="833" t="s">
        <v>5050</v>
      </c>
      <c r="D80" s="833" t="s">
        <v>6249</v>
      </c>
      <c r="E80" s="833" t="s">
        <v>6250</v>
      </c>
      <c r="F80" s="853">
        <v>8362</v>
      </c>
      <c r="G80" s="853">
        <v>250860</v>
      </c>
      <c r="H80" s="853">
        <v>0.82931667162550826</v>
      </c>
      <c r="I80" s="853">
        <v>30</v>
      </c>
      <c r="J80" s="853">
        <v>10083</v>
      </c>
      <c r="K80" s="853">
        <v>302490</v>
      </c>
      <c r="L80" s="853">
        <v>1</v>
      </c>
      <c r="M80" s="853">
        <v>30</v>
      </c>
      <c r="N80" s="853">
        <v>9725</v>
      </c>
      <c r="O80" s="853">
        <v>291750</v>
      </c>
      <c r="P80" s="838">
        <v>0.96449469403947241</v>
      </c>
      <c r="Q80" s="854">
        <v>30</v>
      </c>
    </row>
    <row r="81" spans="1:17" ht="14.45" customHeight="1" x14ac:dyDescent="0.2">
      <c r="A81" s="832" t="s">
        <v>6179</v>
      </c>
      <c r="B81" s="833" t="s">
        <v>6180</v>
      </c>
      <c r="C81" s="833" t="s">
        <v>5050</v>
      </c>
      <c r="D81" s="833" t="s">
        <v>6251</v>
      </c>
      <c r="E81" s="833" t="s">
        <v>6252</v>
      </c>
      <c r="F81" s="853">
        <v>405</v>
      </c>
      <c r="G81" s="853">
        <v>20250</v>
      </c>
      <c r="H81" s="853">
        <v>0.92677345537757438</v>
      </c>
      <c r="I81" s="853">
        <v>50</v>
      </c>
      <c r="J81" s="853">
        <v>437</v>
      </c>
      <c r="K81" s="853">
        <v>21850</v>
      </c>
      <c r="L81" s="853">
        <v>1</v>
      </c>
      <c r="M81" s="853">
        <v>50</v>
      </c>
      <c r="N81" s="853">
        <v>448</v>
      </c>
      <c r="O81" s="853">
        <v>22400</v>
      </c>
      <c r="P81" s="838">
        <v>1.0251716247139588</v>
      </c>
      <c r="Q81" s="854">
        <v>50</v>
      </c>
    </row>
    <row r="82" spans="1:17" ht="14.45" customHeight="1" x14ac:dyDescent="0.2">
      <c r="A82" s="832" t="s">
        <v>6179</v>
      </c>
      <c r="B82" s="833" t="s">
        <v>6180</v>
      </c>
      <c r="C82" s="833" t="s">
        <v>5050</v>
      </c>
      <c r="D82" s="833" t="s">
        <v>6253</v>
      </c>
      <c r="E82" s="833" t="s">
        <v>6254</v>
      </c>
      <c r="F82" s="853">
        <v>879</v>
      </c>
      <c r="G82" s="853">
        <v>10548</v>
      </c>
      <c r="H82" s="853">
        <v>0.91372141372141369</v>
      </c>
      <c r="I82" s="853">
        <v>12</v>
      </c>
      <c r="J82" s="853">
        <v>962</v>
      </c>
      <c r="K82" s="853">
        <v>11544</v>
      </c>
      <c r="L82" s="853">
        <v>1</v>
      </c>
      <c r="M82" s="853">
        <v>12</v>
      </c>
      <c r="N82" s="853">
        <v>946</v>
      </c>
      <c r="O82" s="853">
        <v>12298</v>
      </c>
      <c r="P82" s="838">
        <v>1.0653153153153154</v>
      </c>
      <c r="Q82" s="854">
        <v>13</v>
      </c>
    </row>
    <row r="83" spans="1:17" ht="14.45" customHeight="1" x14ac:dyDescent="0.2">
      <c r="A83" s="832" t="s">
        <v>6179</v>
      </c>
      <c r="B83" s="833" t="s">
        <v>6180</v>
      </c>
      <c r="C83" s="833" t="s">
        <v>5050</v>
      </c>
      <c r="D83" s="833" t="s">
        <v>6255</v>
      </c>
      <c r="E83" s="833" t="s">
        <v>6256</v>
      </c>
      <c r="F83" s="853">
        <v>18</v>
      </c>
      <c r="G83" s="853">
        <v>3294</v>
      </c>
      <c r="H83" s="853">
        <v>1.2857142857142858</v>
      </c>
      <c r="I83" s="853">
        <v>183</v>
      </c>
      <c r="J83" s="853">
        <v>14</v>
      </c>
      <c r="K83" s="853">
        <v>2562</v>
      </c>
      <c r="L83" s="853">
        <v>1</v>
      </c>
      <c r="M83" s="853">
        <v>183</v>
      </c>
      <c r="N83" s="853">
        <v>11</v>
      </c>
      <c r="O83" s="853">
        <v>2024</v>
      </c>
      <c r="P83" s="838">
        <v>0.79000780640124901</v>
      </c>
      <c r="Q83" s="854">
        <v>184</v>
      </c>
    </row>
    <row r="84" spans="1:17" ht="14.45" customHeight="1" x14ac:dyDescent="0.2">
      <c r="A84" s="832" t="s">
        <v>6179</v>
      </c>
      <c r="B84" s="833" t="s">
        <v>6180</v>
      </c>
      <c r="C84" s="833" t="s">
        <v>5050</v>
      </c>
      <c r="D84" s="833" t="s">
        <v>6257</v>
      </c>
      <c r="E84" s="833" t="s">
        <v>6258</v>
      </c>
      <c r="F84" s="853">
        <v>1</v>
      </c>
      <c r="G84" s="853">
        <v>73</v>
      </c>
      <c r="H84" s="853">
        <v>1</v>
      </c>
      <c r="I84" s="853">
        <v>73</v>
      </c>
      <c r="J84" s="853">
        <v>1</v>
      </c>
      <c r="K84" s="853">
        <v>73</v>
      </c>
      <c r="L84" s="853">
        <v>1</v>
      </c>
      <c r="M84" s="853">
        <v>73</v>
      </c>
      <c r="N84" s="853">
        <v>1</v>
      </c>
      <c r="O84" s="853">
        <v>73</v>
      </c>
      <c r="P84" s="838">
        <v>1</v>
      </c>
      <c r="Q84" s="854">
        <v>73</v>
      </c>
    </row>
    <row r="85" spans="1:17" ht="14.45" customHeight="1" x14ac:dyDescent="0.2">
      <c r="A85" s="832" t="s">
        <v>6179</v>
      </c>
      <c r="B85" s="833" t="s">
        <v>6180</v>
      </c>
      <c r="C85" s="833" t="s">
        <v>5050</v>
      </c>
      <c r="D85" s="833" t="s">
        <v>6259</v>
      </c>
      <c r="E85" s="833" t="s">
        <v>6260</v>
      </c>
      <c r="F85" s="853">
        <v>17</v>
      </c>
      <c r="G85" s="853">
        <v>3128</v>
      </c>
      <c r="H85" s="853">
        <v>1.5454545454545454</v>
      </c>
      <c r="I85" s="853">
        <v>184</v>
      </c>
      <c r="J85" s="853">
        <v>11</v>
      </c>
      <c r="K85" s="853">
        <v>2024</v>
      </c>
      <c r="L85" s="853">
        <v>1</v>
      </c>
      <c r="M85" s="853">
        <v>184</v>
      </c>
      <c r="N85" s="853">
        <v>7</v>
      </c>
      <c r="O85" s="853">
        <v>1295</v>
      </c>
      <c r="P85" s="838">
        <v>0.6398221343873518</v>
      </c>
      <c r="Q85" s="854">
        <v>185</v>
      </c>
    </row>
    <row r="86" spans="1:17" ht="14.45" customHeight="1" x14ac:dyDescent="0.2">
      <c r="A86" s="832" t="s">
        <v>6179</v>
      </c>
      <c r="B86" s="833" t="s">
        <v>6180</v>
      </c>
      <c r="C86" s="833" t="s">
        <v>5050</v>
      </c>
      <c r="D86" s="833" t="s">
        <v>6261</v>
      </c>
      <c r="E86" s="833" t="s">
        <v>6262</v>
      </c>
      <c r="F86" s="853">
        <v>2928</v>
      </c>
      <c r="G86" s="853">
        <v>436272</v>
      </c>
      <c r="H86" s="853">
        <v>0.93189051559516234</v>
      </c>
      <c r="I86" s="853">
        <v>149</v>
      </c>
      <c r="J86" s="853">
        <v>3142</v>
      </c>
      <c r="K86" s="853">
        <v>468158</v>
      </c>
      <c r="L86" s="853">
        <v>1</v>
      </c>
      <c r="M86" s="853">
        <v>149</v>
      </c>
      <c r="N86" s="853">
        <v>3064</v>
      </c>
      <c r="O86" s="853">
        <v>459600</v>
      </c>
      <c r="P86" s="838">
        <v>0.98171984671841561</v>
      </c>
      <c r="Q86" s="854">
        <v>150</v>
      </c>
    </row>
    <row r="87" spans="1:17" ht="14.45" customHeight="1" x14ac:dyDescent="0.2">
      <c r="A87" s="832" t="s">
        <v>6179</v>
      </c>
      <c r="B87" s="833" t="s">
        <v>6180</v>
      </c>
      <c r="C87" s="833" t="s">
        <v>5050</v>
      </c>
      <c r="D87" s="833" t="s">
        <v>6263</v>
      </c>
      <c r="E87" s="833" t="s">
        <v>6264</v>
      </c>
      <c r="F87" s="853">
        <v>8098</v>
      </c>
      <c r="G87" s="853">
        <v>242940</v>
      </c>
      <c r="H87" s="853">
        <v>0.83986724745903341</v>
      </c>
      <c r="I87" s="853">
        <v>30</v>
      </c>
      <c r="J87" s="853">
        <v>9642</v>
      </c>
      <c r="K87" s="853">
        <v>289260</v>
      </c>
      <c r="L87" s="853">
        <v>1</v>
      </c>
      <c r="M87" s="853">
        <v>30</v>
      </c>
      <c r="N87" s="853">
        <v>9111</v>
      </c>
      <c r="O87" s="853">
        <v>273330</v>
      </c>
      <c r="P87" s="838">
        <v>0.94492843808338522</v>
      </c>
      <c r="Q87" s="854">
        <v>30</v>
      </c>
    </row>
    <row r="88" spans="1:17" ht="14.45" customHeight="1" x14ac:dyDescent="0.2">
      <c r="A88" s="832" t="s">
        <v>6179</v>
      </c>
      <c r="B88" s="833" t="s">
        <v>6180</v>
      </c>
      <c r="C88" s="833" t="s">
        <v>5050</v>
      </c>
      <c r="D88" s="833" t="s">
        <v>6265</v>
      </c>
      <c r="E88" s="833" t="s">
        <v>6266</v>
      </c>
      <c r="F88" s="853">
        <v>131</v>
      </c>
      <c r="G88" s="853">
        <v>4061</v>
      </c>
      <c r="H88" s="853">
        <v>0.77976190476190477</v>
      </c>
      <c r="I88" s="853">
        <v>31</v>
      </c>
      <c r="J88" s="853">
        <v>168</v>
      </c>
      <c r="K88" s="853">
        <v>5208</v>
      </c>
      <c r="L88" s="853">
        <v>1</v>
      </c>
      <c r="M88" s="853">
        <v>31</v>
      </c>
      <c r="N88" s="853">
        <v>159</v>
      </c>
      <c r="O88" s="853">
        <v>4929</v>
      </c>
      <c r="P88" s="838">
        <v>0.9464285714285714</v>
      </c>
      <c r="Q88" s="854">
        <v>31</v>
      </c>
    </row>
    <row r="89" spans="1:17" ht="14.45" customHeight="1" x14ac:dyDescent="0.2">
      <c r="A89" s="832" t="s">
        <v>6179</v>
      </c>
      <c r="B89" s="833" t="s">
        <v>6180</v>
      </c>
      <c r="C89" s="833" t="s">
        <v>5050</v>
      </c>
      <c r="D89" s="833" t="s">
        <v>6267</v>
      </c>
      <c r="E89" s="833" t="s">
        <v>6268</v>
      </c>
      <c r="F89" s="853">
        <v>991</v>
      </c>
      <c r="G89" s="853">
        <v>26757</v>
      </c>
      <c r="H89" s="853">
        <v>0.90834097158570115</v>
      </c>
      <c r="I89" s="853">
        <v>27</v>
      </c>
      <c r="J89" s="853">
        <v>1091</v>
      </c>
      <c r="K89" s="853">
        <v>29457</v>
      </c>
      <c r="L89" s="853">
        <v>1</v>
      </c>
      <c r="M89" s="853">
        <v>27</v>
      </c>
      <c r="N89" s="853">
        <v>1108</v>
      </c>
      <c r="O89" s="853">
        <v>31024</v>
      </c>
      <c r="P89" s="838">
        <v>1.0531961842685948</v>
      </c>
      <c r="Q89" s="854">
        <v>28</v>
      </c>
    </row>
    <row r="90" spans="1:17" ht="14.45" customHeight="1" x14ac:dyDescent="0.2">
      <c r="A90" s="832" t="s">
        <v>6179</v>
      </c>
      <c r="B90" s="833" t="s">
        <v>6180</v>
      </c>
      <c r="C90" s="833" t="s">
        <v>5050</v>
      </c>
      <c r="D90" s="833" t="s">
        <v>6269</v>
      </c>
      <c r="E90" s="833" t="s">
        <v>6270</v>
      </c>
      <c r="F90" s="853">
        <v>2</v>
      </c>
      <c r="G90" s="853">
        <v>512</v>
      </c>
      <c r="H90" s="853">
        <v>2</v>
      </c>
      <c r="I90" s="853">
        <v>256</v>
      </c>
      <c r="J90" s="853">
        <v>1</v>
      </c>
      <c r="K90" s="853">
        <v>256</v>
      </c>
      <c r="L90" s="853">
        <v>1</v>
      </c>
      <c r="M90" s="853">
        <v>256</v>
      </c>
      <c r="N90" s="853"/>
      <c r="O90" s="853"/>
      <c r="P90" s="838"/>
      <c r="Q90" s="854"/>
    </row>
    <row r="91" spans="1:17" ht="14.45" customHeight="1" x14ac:dyDescent="0.2">
      <c r="A91" s="832" t="s">
        <v>6179</v>
      </c>
      <c r="B91" s="833" t="s">
        <v>6180</v>
      </c>
      <c r="C91" s="833" t="s">
        <v>5050</v>
      </c>
      <c r="D91" s="833" t="s">
        <v>6271</v>
      </c>
      <c r="E91" s="833" t="s">
        <v>6272</v>
      </c>
      <c r="F91" s="853">
        <v>4</v>
      </c>
      <c r="G91" s="853">
        <v>88</v>
      </c>
      <c r="H91" s="853">
        <v>2</v>
      </c>
      <c r="I91" s="853">
        <v>22</v>
      </c>
      <c r="J91" s="853">
        <v>2</v>
      </c>
      <c r="K91" s="853">
        <v>44</v>
      </c>
      <c r="L91" s="853">
        <v>1</v>
      </c>
      <c r="M91" s="853">
        <v>22</v>
      </c>
      <c r="N91" s="853">
        <v>3</v>
      </c>
      <c r="O91" s="853">
        <v>69</v>
      </c>
      <c r="P91" s="838">
        <v>1.5681818181818181</v>
      </c>
      <c r="Q91" s="854">
        <v>23</v>
      </c>
    </row>
    <row r="92" spans="1:17" ht="14.45" customHeight="1" x14ac:dyDescent="0.2">
      <c r="A92" s="832" t="s">
        <v>6179</v>
      </c>
      <c r="B92" s="833" t="s">
        <v>6180</v>
      </c>
      <c r="C92" s="833" t="s">
        <v>5050</v>
      </c>
      <c r="D92" s="833" t="s">
        <v>6273</v>
      </c>
      <c r="E92" s="833" t="s">
        <v>6274</v>
      </c>
      <c r="F92" s="853">
        <v>2059</v>
      </c>
      <c r="G92" s="853">
        <v>51475</v>
      </c>
      <c r="H92" s="853">
        <v>0.91389258766089654</v>
      </c>
      <c r="I92" s="853">
        <v>25</v>
      </c>
      <c r="J92" s="853">
        <v>2253</v>
      </c>
      <c r="K92" s="853">
        <v>56325</v>
      </c>
      <c r="L92" s="853">
        <v>1</v>
      </c>
      <c r="M92" s="853">
        <v>25</v>
      </c>
      <c r="N92" s="853">
        <v>2171</v>
      </c>
      <c r="O92" s="853">
        <v>56446</v>
      </c>
      <c r="P92" s="838">
        <v>1.0021482467820684</v>
      </c>
      <c r="Q92" s="854">
        <v>26</v>
      </c>
    </row>
    <row r="93" spans="1:17" ht="14.45" customHeight="1" x14ac:dyDescent="0.2">
      <c r="A93" s="832" t="s">
        <v>6179</v>
      </c>
      <c r="B93" s="833" t="s">
        <v>6180</v>
      </c>
      <c r="C93" s="833" t="s">
        <v>5050</v>
      </c>
      <c r="D93" s="833" t="s">
        <v>6275</v>
      </c>
      <c r="E93" s="833" t="s">
        <v>6276</v>
      </c>
      <c r="F93" s="853">
        <v>6</v>
      </c>
      <c r="G93" s="853">
        <v>198</v>
      </c>
      <c r="H93" s="853">
        <v>1</v>
      </c>
      <c r="I93" s="853">
        <v>33</v>
      </c>
      <c r="J93" s="853">
        <v>6</v>
      </c>
      <c r="K93" s="853">
        <v>198</v>
      </c>
      <c r="L93" s="853">
        <v>1</v>
      </c>
      <c r="M93" s="853">
        <v>33</v>
      </c>
      <c r="N93" s="853">
        <v>3</v>
      </c>
      <c r="O93" s="853">
        <v>99</v>
      </c>
      <c r="P93" s="838">
        <v>0.5</v>
      </c>
      <c r="Q93" s="854">
        <v>33</v>
      </c>
    </row>
    <row r="94" spans="1:17" ht="14.45" customHeight="1" x14ac:dyDescent="0.2">
      <c r="A94" s="832" t="s">
        <v>6179</v>
      </c>
      <c r="B94" s="833" t="s">
        <v>6180</v>
      </c>
      <c r="C94" s="833" t="s">
        <v>5050</v>
      </c>
      <c r="D94" s="833" t="s">
        <v>6277</v>
      </c>
      <c r="E94" s="833" t="s">
        <v>6278</v>
      </c>
      <c r="F94" s="853">
        <v>10</v>
      </c>
      <c r="G94" s="853">
        <v>300</v>
      </c>
      <c r="H94" s="853">
        <v>1.4285714285714286</v>
      </c>
      <c r="I94" s="853">
        <v>30</v>
      </c>
      <c r="J94" s="853">
        <v>7</v>
      </c>
      <c r="K94" s="853">
        <v>210</v>
      </c>
      <c r="L94" s="853">
        <v>1</v>
      </c>
      <c r="M94" s="853">
        <v>30</v>
      </c>
      <c r="N94" s="853">
        <v>2</v>
      </c>
      <c r="O94" s="853">
        <v>60</v>
      </c>
      <c r="P94" s="838">
        <v>0.2857142857142857</v>
      </c>
      <c r="Q94" s="854">
        <v>30</v>
      </c>
    </row>
    <row r="95" spans="1:17" ht="14.45" customHeight="1" x14ac:dyDescent="0.2">
      <c r="A95" s="832" t="s">
        <v>6179</v>
      </c>
      <c r="B95" s="833" t="s">
        <v>6180</v>
      </c>
      <c r="C95" s="833" t="s">
        <v>5050</v>
      </c>
      <c r="D95" s="833" t="s">
        <v>6279</v>
      </c>
      <c r="E95" s="833" t="s">
        <v>6280</v>
      </c>
      <c r="F95" s="853">
        <v>25</v>
      </c>
      <c r="G95" s="853">
        <v>5125</v>
      </c>
      <c r="H95" s="853">
        <v>0.83333333333333337</v>
      </c>
      <c r="I95" s="853">
        <v>205</v>
      </c>
      <c r="J95" s="853">
        <v>30</v>
      </c>
      <c r="K95" s="853">
        <v>6150</v>
      </c>
      <c r="L95" s="853">
        <v>1</v>
      </c>
      <c r="M95" s="853">
        <v>205</v>
      </c>
      <c r="N95" s="853">
        <v>17</v>
      </c>
      <c r="O95" s="853">
        <v>3468</v>
      </c>
      <c r="P95" s="838">
        <v>0.56390243902439019</v>
      </c>
      <c r="Q95" s="854">
        <v>204</v>
      </c>
    </row>
    <row r="96" spans="1:17" ht="14.45" customHeight="1" x14ac:dyDescent="0.2">
      <c r="A96" s="832" t="s">
        <v>6179</v>
      </c>
      <c r="B96" s="833" t="s">
        <v>6180</v>
      </c>
      <c r="C96" s="833" t="s">
        <v>5050</v>
      </c>
      <c r="D96" s="833" t="s">
        <v>6281</v>
      </c>
      <c r="E96" s="833" t="s">
        <v>6282</v>
      </c>
      <c r="F96" s="853">
        <v>19</v>
      </c>
      <c r="G96" s="853">
        <v>494</v>
      </c>
      <c r="H96" s="853">
        <v>0.40425531914893614</v>
      </c>
      <c r="I96" s="853">
        <v>26</v>
      </c>
      <c r="J96" s="853">
        <v>47</v>
      </c>
      <c r="K96" s="853">
        <v>1222</v>
      </c>
      <c r="L96" s="853">
        <v>1</v>
      </c>
      <c r="M96" s="853">
        <v>26</v>
      </c>
      <c r="N96" s="853">
        <v>43</v>
      </c>
      <c r="O96" s="853">
        <v>1118</v>
      </c>
      <c r="P96" s="838">
        <v>0.91489361702127658</v>
      </c>
      <c r="Q96" s="854">
        <v>26</v>
      </c>
    </row>
    <row r="97" spans="1:17" ht="14.45" customHeight="1" x14ac:dyDescent="0.2">
      <c r="A97" s="832" t="s">
        <v>6179</v>
      </c>
      <c r="B97" s="833" t="s">
        <v>6180</v>
      </c>
      <c r="C97" s="833" t="s">
        <v>5050</v>
      </c>
      <c r="D97" s="833" t="s">
        <v>6283</v>
      </c>
      <c r="E97" s="833" t="s">
        <v>6284</v>
      </c>
      <c r="F97" s="853">
        <v>24</v>
      </c>
      <c r="G97" s="853">
        <v>2016</v>
      </c>
      <c r="H97" s="853">
        <v>1.411764705882353</v>
      </c>
      <c r="I97" s="853">
        <v>84</v>
      </c>
      <c r="J97" s="853">
        <v>17</v>
      </c>
      <c r="K97" s="853">
        <v>1428</v>
      </c>
      <c r="L97" s="853">
        <v>1</v>
      </c>
      <c r="M97" s="853">
        <v>84</v>
      </c>
      <c r="N97" s="853">
        <v>10</v>
      </c>
      <c r="O97" s="853">
        <v>840</v>
      </c>
      <c r="P97" s="838">
        <v>0.58823529411764708</v>
      </c>
      <c r="Q97" s="854">
        <v>84</v>
      </c>
    </row>
    <row r="98" spans="1:17" ht="14.45" customHeight="1" x14ac:dyDescent="0.2">
      <c r="A98" s="832" t="s">
        <v>6179</v>
      </c>
      <c r="B98" s="833" t="s">
        <v>6180</v>
      </c>
      <c r="C98" s="833" t="s">
        <v>5050</v>
      </c>
      <c r="D98" s="833" t="s">
        <v>6285</v>
      </c>
      <c r="E98" s="833" t="s">
        <v>6286</v>
      </c>
      <c r="F98" s="853">
        <v>26</v>
      </c>
      <c r="G98" s="853">
        <v>4576</v>
      </c>
      <c r="H98" s="853">
        <v>1.625</v>
      </c>
      <c r="I98" s="853">
        <v>176</v>
      </c>
      <c r="J98" s="853">
        <v>16</v>
      </c>
      <c r="K98" s="853">
        <v>2816</v>
      </c>
      <c r="L98" s="853">
        <v>1</v>
      </c>
      <c r="M98" s="853">
        <v>176</v>
      </c>
      <c r="N98" s="853">
        <v>18</v>
      </c>
      <c r="O98" s="853">
        <v>3186</v>
      </c>
      <c r="P98" s="838">
        <v>1.1313920454545454</v>
      </c>
      <c r="Q98" s="854">
        <v>177</v>
      </c>
    </row>
    <row r="99" spans="1:17" ht="14.45" customHeight="1" x14ac:dyDescent="0.2">
      <c r="A99" s="832" t="s">
        <v>6179</v>
      </c>
      <c r="B99" s="833" t="s">
        <v>6180</v>
      </c>
      <c r="C99" s="833" t="s">
        <v>5050</v>
      </c>
      <c r="D99" s="833" t="s">
        <v>6287</v>
      </c>
      <c r="E99" s="833" t="s">
        <v>6288</v>
      </c>
      <c r="F99" s="853">
        <v>3</v>
      </c>
      <c r="G99" s="853">
        <v>759</v>
      </c>
      <c r="H99" s="853"/>
      <c r="I99" s="853">
        <v>253</v>
      </c>
      <c r="J99" s="853"/>
      <c r="K99" s="853"/>
      <c r="L99" s="853"/>
      <c r="M99" s="853"/>
      <c r="N99" s="853">
        <v>2</v>
      </c>
      <c r="O99" s="853">
        <v>508</v>
      </c>
      <c r="P99" s="838"/>
      <c r="Q99" s="854">
        <v>254</v>
      </c>
    </row>
    <row r="100" spans="1:17" ht="14.45" customHeight="1" x14ac:dyDescent="0.2">
      <c r="A100" s="832" t="s">
        <v>6179</v>
      </c>
      <c r="B100" s="833" t="s">
        <v>6180</v>
      </c>
      <c r="C100" s="833" t="s">
        <v>5050</v>
      </c>
      <c r="D100" s="833" t="s">
        <v>6289</v>
      </c>
      <c r="E100" s="833" t="s">
        <v>6290</v>
      </c>
      <c r="F100" s="853">
        <v>404</v>
      </c>
      <c r="G100" s="853">
        <v>6060</v>
      </c>
      <c r="H100" s="853">
        <v>1.0024813895781637</v>
      </c>
      <c r="I100" s="853">
        <v>15</v>
      </c>
      <c r="J100" s="853">
        <v>403</v>
      </c>
      <c r="K100" s="853">
        <v>6045</v>
      </c>
      <c r="L100" s="853">
        <v>1</v>
      </c>
      <c r="M100" s="853">
        <v>15</v>
      </c>
      <c r="N100" s="853">
        <v>409</v>
      </c>
      <c r="O100" s="853">
        <v>6544</v>
      </c>
      <c r="P100" s="838">
        <v>1.0825475599669148</v>
      </c>
      <c r="Q100" s="854">
        <v>16</v>
      </c>
    </row>
    <row r="101" spans="1:17" ht="14.45" customHeight="1" x14ac:dyDescent="0.2">
      <c r="A101" s="832" t="s">
        <v>6179</v>
      </c>
      <c r="B101" s="833" t="s">
        <v>6180</v>
      </c>
      <c r="C101" s="833" t="s">
        <v>5050</v>
      </c>
      <c r="D101" s="833" t="s">
        <v>6291</v>
      </c>
      <c r="E101" s="833" t="s">
        <v>6292</v>
      </c>
      <c r="F101" s="853">
        <v>589</v>
      </c>
      <c r="G101" s="853">
        <v>13547</v>
      </c>
      <c r="H101" s="853">
        <v>0.81692094313453534</v>
      </c>
      <c r="I101" s="853">
        <v>23</v>
      </c>
      <c r="J101" s="853">
        <v>721</v>
      </c>
      <c r="K101" s="853">
        <v>16583</v>
      </c>
      <c r="L101" s="853">
        <v>1</v>
      </c>
      <c r="M101" s="853">
        <v>23</v>
      </c>
      <c r="N101" s="853">
        <v>727</v>
      </c>
      <c r="O101" s="853">
        <v>16721</v>
      </c>
      <c r="P101" s="838">
        <v>1.0083217753120666</v>
      </c>
      <c r="Q101" s="854">
        <v>23</v>
      </c>
    </row>
    <row r="102" spans="1:17" ht="14.45" customHeight="1" x14ac:dyDescent="0.2">
      <c r="A102" s="832" t="s">
        <v>6179</v>
      </c>
      <c r="B102" s="833" t="s">
        <v>6180</v>
      </c>
      <c r="C102" s="833" t="s">
        <v>5050</v>
      </c>
      <c r="D102" s="833" t="s">
        <v>6293</v>
      </c>
      <c r="E102" s="833" t="s">
        <v>6294</v>
      </c>
      <c r="F102" s="853">
        <v>2</v>
      </c>
      <c r="G102" s="853">
        <v>504</v>
      </c>
      <c r="H102" s="853"/>
      <c r="I102" s="853">
        <v>252</v>
      </c>
      <c r="J102" s="853"/>
      <c r="K102" s="853"/>
      <c r="L102" s="853"/>
      <c r="M102" s="853"/>
      <c r="N102" s="853">
        <v>1</v>
      </c>
      <c r="O102" s="853">
        <v>253</v>
      </c>
      <c r="P102" s="838"/>
      <c r="Q102" s="854">
        <v>253</v>
      </c>
    </row>
    <row r="103" spans="1:17" ht="14.45" customHeight="1" x14ac:dyDescent="0.2">
      <c r="A103" s="832" t="s">
        <v>6179</v>
      </c>
      <c r="B103" s="833" t="s">
        <v>6180</v>
      </c>
      <c r="C103" s="833" t="s">
        <v>5050</v>
      </c>
      <c r="D103" s="833" t="s">
        <v>6295</v>
      </c>
      <c r="E103" s="833" t="s">
        <v>6296</v>
      </c>
      <c r="F103" s="853">
        <v>6</v>
      </c>
      <c r="G103" s="853">
        <v>222</v>
      </c>
      <c r="H103" s="853">
        <v>1.5</v>
      </c>
      <c r="I103" s="853">
        <v>37</v>
      </c>
      <c r="J103" s="853">
        <v>4</v>
      </c>
      <c r="K103" s="853">
        <v>148</v>
      </c>
      <c r="L103" s="853">
        <v>1</v>
      </c>
      <c r="M103" s="853">
        <v>37</v>
      </c>
      <c r="N103" s="853">
        <v>9</v>
      </c>
      <c r="O103" s="853">
        <v>333</v>
      </c>
      <c r="P103" s="838">
        <v>2.25</v>
      </c>
      <c r="Q103" s="854">
        <v>37</v>
      </c>
    </row>
    <row r="104" spans="1:17" ht="14.45" customHeight="1" x14ac:dyDescent="0.2">
      <c r="A104" s="832" t="s">
        <v>6179</v>
      </c>
      <c r="B104" s="833" t="s">
        <v>6180</v>
      </c>
      <c r="C104" s="833" t="s">
        <v>5050</v>
      </c>
      <c r="D104" s="833" t="s">
        <v>6297</v>
      </c>
      <c r="E104" s="833" t="s">
        <v>6298</v>
      </c>
      <c r="F104" s="853">
        <v>8179</v>
      </c>
      <c r="G104" s="853">
        <v>188117</v>
      </c>
      <c r="H104" s="853">
        <v>0.83493262556145365</v>
      </c>
      <c r="I104" s="853">
        <v>23</v>
      </c>
      <c r="J104" s="853">
        <v>9796</v>
      </c>
      <c r="K104" s="853">
        <v>225308</v>
      </c>
      <c r="L104" s="853">
        <v>1</v>
      </c>
      <c r="M104" s="853">
        <v>23</v>
      </c>
      <c r="N104" s="853">
        <v>9336</v>
      </c>
      <c r="O104" s="853">
        <v>214728</v>
      </c>
      <c r="P104" s="838">
        <v>0.95304205798285013</v>
      </c>
      <c r="Q104" s="854">
        <v>23</v>
      </c>
    </row>
    <row r="105" spans="1:17" ht="14.45" customHeight="1" x14ac:dyDescent="0.2">
      <c r="A105" s="832" t="s">
        <v>6179</v>
      </c>
      <c r="B105" s="833" t="s">
        <v>6180</v>
      </c>
      <c r="C105" s="833" t="s">
        <v>5050</v>
      </c>
      <c r="D105" s="833" t="s">
        <v>6299</v>
      </c>
      <c r="E105" s="833" t="s">
        <v>6300</v>
      </c>
      <c r="F105" s="853"/>
      <c r="G105" s="853"/>
      <c r="H105" s="853"/>
      <c r="I105" s="853"/>
      <c r="J105" s="853">
        <v>4</v>
      </c>
      <c r="K105" s="853">
        <v>2352</v>
      </c>
      <c r="L105" s="853">
        <v>1</v>
      </c>
      <c r="M105" s="853">
        <v>588</v>
      </c>
      <c r="N105" s="853"/>
      <c r="O105" s="853"/>
      <c r="P105" s="838"/>
      <c r="Q105" s="854"/>
    </row>
    <row r="106" spans="1:17" ht="14.45" customHeight="1" x14ac:dyDescent="0.2">
      <c r="A106" s="832" t="s">
        <v>6179</v>
      </c>
      <c r="B106" s="833" t="s">
        <v>6180</v>
      </c>
      <c r="C106" s="833" t="s">
        <v>5050</v>
      </c>
      <c r="D106" s="833" t="s">
        <v>6301</v>
      </c>
      <c r="E106" s="833" t="s">
        <v>6302</v>
      </c>
      <c r="F106" s="853">
        <v>1</v>
      </c>
      <c r="G106" s="853">
        <v>331</v>
      </c>
      <c r="H106" s="853"/>
      <c r="I106" s="853">
        <v>331</v>
      </c>
      <c r="J106" s="853"/>
      <c r="K106" s="853"/>
      <c r="L106" s="853"/>
      <c r="M106" s="853"/>
      <c r="N106" s="853">
        <v>1</v>
      </c>
      <c r="O106" s="853">
        <v>331</v>
      </c>
      <c r="P106" s="838"/>
      <c r="Q106" s="854">
        <v>331</v>
      </c>
    </row>
    <row r="107" spans="1:17" ht="14.45" customHeight="1" x14ac:dyDescent="0.2">
      <c r="A107" s="832" t="s">
        <v>6179</v>
      </c>
      <c r="B107" s="833" t="s">
        <v>6180</v>
      </c>
      <c r="C107" s="833" t="s">
        <v>5050</v>
      </c>
      <c r="D107" s="833" t="s">
        <v>6303</v>
      </c>
      <c r="E107" s="833" t="s">
        <v>6304</v>
      </c>
      <c r="F107" s="853"/>
      <c r="G107" s="853"/>
      <c r="H107" s="853"/>
      <c r="I107" s="853"/>
      <c r="J107" s="853">
        <v>1</v>
      </c>
      <c r="K107" s="853">
        <v>277</v>
      </c>
      <c r="L107" s="853">
        <v>1</v>
      </c>
      <c r="M107" s="853">
        <v>277</v>
      </c>
      <c r="N107" s="853"/>
      <c r="O107" s="853"/>
      <c r="P107" s="838"/>
      <c r="Q107" s="854"/>
    </row>
    <row r="108" spans="1:17" ht="14.45" customHeight="1" x14ac:dyDescent="0.2">
      <c r="A108" s="832" t="s">
        <v>6179</v>
      </c>
      <c r="B108" s="833" t="s">
        <v>6180</v>
      </c>
      <c r="C108" s="833" t="s">
        <v>5050</v>
      </c>
      <c r="D108" s="833" t="s">
        <v>6305</v>
      </c>
      <c r="E108" s="833" t="s">
        <v>6306</v>
      </c>
      <c r="F108" s="853">
        <v>470</v>
      </c>
      <c r="G108" s="853">
        <v>13630</v>
      </c>
      <c r="H108" s="853">
        <v>0.94</v>
      </c>
      <c r="I108" s="853">
        <v>29</v>
      </c>
      <c r="J108" s="853">
        <v>500</v>
      </c>
      <c r="K108" s="853">
        <v>14500</v>
      </c>
      <c r="L108" s="853">
        <v>1</v>
      </c>
      <c r="M108" s="853">
        <v>29</v>
      </c>
      <c r="N108" s="853">
        <v>508</v>
      </c>
      <c r="O108" s="853">
        <v>14732</v>
      </c>
      <c r="P108" s="838">
        <v>1.016</v>
      </c>
      <c r="Q108" s="854">
        <v>29</v>
      </c>
    </row>
    <row r="109" spans="1:17" ht="14.45" customHeight="1" x14ac:dyDescent="0.2">
      <c r="A109" s="832" t="s">
        <v>6179</v>
      </c>
      <c r="B109" s="833" t="s">
        <v>6180</v>
      </c>
      <c r="C109" s="833" t="s">
        <v>5050</v>
      </c>
      <c r="D109" s="833" t="s">
        <v>6307</v>
      </c>
      <c r="E109" s="833" t="s">
        <v>6308</v>
      </c>
      <c r="F109" s="853">
        <v>1</v>
      </c>
      <c r="G109" s="853">
        <v>178</v>
      </c>
      <c r="H109" s="853"/>
      <c r="I109" s="853">
        <v>178</v>
      </c>
      <c r="J109" s="853"/>
      <c r="K109" s="853"/>
      <c r="L109" s="853"/>
      <c r="M109" s="853"/>
      <c r="N109" s="853">
        <v>1</v>
      </c>
      <c r="O109" s="853">
        <v>179</v>
      </c>
      <c r="P109" s="838"/>
      <c r="Q109" s="854">
        <v>179</v>
      </c>
    </row>
    <row r="110" spans="1:17" ht="14.45" customHeight="1" x14ac:dyDescent="0.2">
      <c r="A110" s="832" t="s">
        <v>6179</v>
      </c>
      <c r="B110" s="833" t="s">
        <v>6180</v>
      </c>
      <c r="C110" s="833" t="s">
        <v>5050</v>
      </c>
      <c r="D110" s="833" t="s">
        <v>6309</v>
      </c>
      <c r="E110" s="833" t="s">
        <v>6310</v>
      </c>
      <c r="F110" s="853">
        <v>7</v>
      </c>
      <c r="G110" s="853">
        <v>105</v>
      </c>
      <c r="H110" s="853">
        <v>7</v>
      </c>
      <c r="I110" s="853">
        <v>15</v>
      </c>
      <c r="J110" s="853">
        <v>1</v>
      </c>
      <c r="K110" s="853">
        <v>15</v>
      </c>
      <c r="L110" s="853">
        <v>1</v>
      </c>
      <c r="M110" s="853">
        <v>15</v>
      </c>
      <c r="N110" s="853">
        <v>8</v>
      </c>
      <c r="O110" s="853">
        <v>128</v>
      </c>
      <c r="P110" s="838">
        <v>8.5333333333333332</v>
      </c>
      <c r="Q110" s="854">
        <v>16</v>
      </c>
    </row>
    <row r="111" spans="1:17" ht="14.45" customHeight="1" x14ac:dyDescent="0.2">
      <c r="A111" s="832" t="s">
        <v>6179</v>
      </c>
      <c r="B111" s="833" t="s">
        <v>6180</v>
      </c>
      <c r="C111" s="833" t="s">
        <v>5050</v>
      </c>
      <c r="D111" s="833" t="s">
        <v>6311</v>
      </c>
      <c r="E111" s="833" t="s">
        <v>6312</v>
      </c>
      <c r="F111" s="853">
        <v>1240</v>
      </c>
      <c r="G111" s="853">
        <v>23560</v>
      </c>
      <c r="H111" s="853">
        <v>0.9771473601260835</v>
      </c>
      <c r="I111" s="853">
        <v>19</v>
      </c>
      <c r="J111" s="853">
        <v>1269</v>
      </c>
      <c r="K111" s="853">
        <v>24111</v>
      </c>
      <c r="L111" s="853">
        <v>1</v>
      </c>
      <c r="M111" s="853">
        <v>19</v>
      </c>
      <c r="N111" s="853">
        <v>1292</v>
      </c>
      <c r="O111" s="853">
        <v>25840</v>
      </c>
      <c r="P111" s="838">
        <v>1.0717100078802206</v>
      </c>
      <c r="Q111" s="854">
        <v>20</v>
      </c>
    </row>
    <row r="112" spans="1:17" ht="14.45" customHeight="1" x14ac:dyDescent="0.2">
      <c r="A112" s="832" t="s">
        <v>6179</v>
      </c>
      <c r="B112" s="833" t="s">
        <v>6180</v>
      </c>
      <c r="C112" s="833" t="s">
        <v>5050</v>
      </c>
      <c r="D112" s="833" t="s">
        <v>6313</v>
      </c>
      <c r="E112" s="833" t="s">
        <v>6314</v>
      </c>
      <c r="F112" s="853">
        <v>3684</v>
      </c>
      <c r="G112" s="853">
        <v>73680</v>
      </c>
      <c r="H112" s="853">
        <v>0.94171779141104295</v>
      </c>
      <c r="I112" s="853">
        <v>20</v>
      </c>
      <c r="J112" s="853">
        <v>3912</v>
      </c>
      <c r="K112" s="853">
        <v>78240</v>
      </c>
      <c r="L112" s="853">
        <v>1</v>
      </c>
      <c r="M112" s="853">
        <v>20</v>
      </c>
      <c r="N112" s="853">
        <v>3862</v>
      </c>
      <c r="O112" s="853">
        <v>77240</v>
      </c>
      <c r="P112" s="838">
        <v>0.98721881390593047</v>
      </c>
      <c r="Q112" s="854">
        <v>20</v>
      </c>
    </row>
    <row r="113" spans="1:17" ht="14.45" customHeight="1" x14ac:dyDescent="0.2">
      <c r="A113" s="832" t="s">
        <v>6179</v>
      </c>
      <c r="B113" s="833" t="s">
        <v>6180</v>
      </c>
      <c r="C113" s="833" t="s">
        <v>5050</v>
      </c>
      <c r="D113" s="833" t="s">
        <v>6315</v>
      </c>
      <c r="E113" s="833" t="s">
        <v>6316</v>
      </c>
      <c r="F113" s="853">
        <v>1</v>
      </c>
      <c r="G113" s="853">
        <v>268</v>
      </c>
      <c r="H113" s="853"/>
      <c r="I113" s="853">
        <v>268</v>
      </c>
      <c r="J113" s="853"/>
      <c r="K113" s="853"/>
      <c r="L113" s="853"/>
      <c r="M113" s="853"/>
      <c r="N113" s="853"/>
      <c r="O113" s="853"/>
      <c r="P113" s="838"/>
      <c r="Q113" s="854"/>
    </row>
    <row r="114" spans="1:17" ht="14.45" customHeight="1" x14ac:dyDescent="0.2">
      <c r="A114" s="832" t="s">
        <v>6179</v>
      </c>
      <c r="B114" s="833" t="s">
        <v>6180</v>
      </c>
      <c r="C114" s="833" t="s">
        <v>5050</v>
      </c>
      <c r="D114" s="833" t="s">
        <v>6317</v>
      </c>
      <c r="E114" s="833" t="s">
        <v>6318</v>
      </c>
      <c r="F114" s="853">
        <v>6</v>
      </c>
      <c r="G114" s="853">
        <v>504</v>
      </c>
      <c r="H114" s="853">
        <v>3</v>
      </c>
      <c r="I114" s="853">
        <v>84</v>
      </c>
      <c r="J114" s="853">
        <v>2</v>
      </c>
      <c r="K114" s="853">
        <v>168</v>
      </c>
      <c r="L114" s="853">
        <v>1</v>
      </c>
      <c r="M114" s="853">
        <v>84</v>
      </c>
      <c r="N114" s="853">
        <v>11</v>
      </c>
      <c r="O114" s="853">
        <v>924</v>
      </c>
      <c r="P114" s="838">
        <v>5.5</v>
      </c>
      <c r="Q114" s="854">
        <v>84</v>
      </c>
    </row>
    <row r="115" spans="1:17" ht="14.45" customHeight="1" x14ac:dyDescent="0.2">
      <c r="A115" s="832" t="s">
        <v>6179</v>
      </c>
      <c r="B115" s="833" t="s">
        <v>6180</v>
      </c>
      <c r="C115" s="833" t="s">
        <v>5050</v>
      </c>
      <c r="D115" s="833" t="s">
        <v>6319</v>
      </c>
      <c r="E115" s="833" t="s">
        <v>6320</v>
      </c>
      <c r="F115" s="853"/>
      <c r="G115" s="853"/>
      <c r="H115" s="853"/>
      <c r="I115" s="853"/>
      <c r="J115" s="853">
        <v>2</v>
      </c>
      <c r="K115" s="853">
        <v>530</v>
      </c>
      <c r="L115" s="853">
        <v>1</v>
      </c>
      <c r="M115" s="853">
        <v>265</v>
      </c>
      <c r="N115" s="853"/>
      <c r="O115" s="853"/>
      <c r="P115" s="838"/>
      <c r="Q115" s="854"/>
    </row>
    <row r="116" spans="1:17" ht="14.45" customHeight="1" x14ac:dyDescent="0.2">
      <c r="A116" s="832" t="s">
        <v>6179</v>
      </c>
      <c r="B116" s="833" t="s">
        <v>6180</v>
      </c>
      <c r="C116" s="833" t="s">
        <v>5050</v>
      </c>
      <c r="D116" s="833" t="s">
        <v>6321</v>
      </c>
      <c r="E116" s="833" t="s">
        <v>6322</v>
      </c>
      <c r="F116" s="853">
        <v>4</v>
      </c>
      <c r="G116" s="853">
        <v>312</v>
      </c>
      <c r="H116" s="853"/>
      <c r="I116" s="853">
        <v>78</v>
      </c>
      <c r="J116" s="853"/>
      <c r="K116" s="853"/>
      <c r="L116" s="853"/>
      <c r="M116" s="853"/>
      <c r="N116" s="853">
        <v>3</v>
      </c>
      <c r="O116" s="853">
        <v>237</v>
      </c>
      <c r="P116" s="838"/>
      <c r="Q116" s="854">
        <v>79</v>
      </c>
    </row>
    <row r="117" spans="1:17" ht="14.45" customHeight="1" x14ac:dyDescent="0.2">
      <c r="A117" s="832" t="s">
        <v>6179</v>
      </c>
      <c r="B117" s="833" t="s">
        <v>6180</v>
      </c>
      <c r="C117" s="833" t="s">
        <v>5050</v>
      </c>
      <c r="D117" s="833" t="s">
        <v>6323</v>
      </c>
      <c r="E117" s="833" t="s">
        <v>6324</v>
      </c>
      <c r="F117" s="853"/>
      <c r="G117" s="853"/>
      <c r="H117" s="853"/>
      <c r="I117" s="853"/>
      <c r="J117" s="853"/>
      <c r="K117" s="853"/>
      <c r="L117" s="853"/>
      <c r="M117" s="853"/>
      <c r="N117" s="853">
        <v>1</v>
      </c>
      <c r="O117" s="853">
        <v>302</v>
      </c>
      <c r="P117" s="838"/>
      <c r="Q117" s="854">
        <v>302</v>
      </c>
    </row>
    <row r="118" spans="1:17" ht="14.45" customHeight="1" x14ac:dyDescent="0.2">
      <c r="A118" s="832" t="s">
        <v>6179</v>
      </c>
      <c r="B118" s="833" t="s">
        <v>6180</v>
      </c>
      <c r="C118" s="833" t="s">
        <v>5050</v>
      </c>
      <c r="D118" s="833" t="s">
        <v>6325</v>
      </c>
      <c r="E118" s="833" t="s">
        <v>6326</v>
      </c>
      <c r="F118" s="853">
        <v>2</v>
      </c>
      <c r="G118" s="853">
        <v>42</v>
      </c>
      <c r="H118" s="853"/>
      <c r="I118" s="853">
        <v>21</v>
      </c>
      <c r="J118" s="853"/>
      <c r="K118" s="853"/>
      <c r="L118" s="853"/>
      <c r="M118" s="853"/>
      <c r="N118" s="853">
        <v>2</v>
      </c>
      <c r="O118" s="853">
        <v>44</v>
      </c>
      <c r="P118" s="838"/>
      <c r="Q118" s="854">
        <v>22</v>
      </c>
    </row>
    <row r="119" spans="1:17" ht="14.45" customHeight="1" x14ac:dyDescent="0.2">
      <c r="A119" s="832" t="s">
        <v>6179</v>
      </c>
      <c r="B119" s="833" t="s">
        <v>6180</v>
      </c>
      <c r="C119" s="833" t="s">
        <v>5050</v>
      </c>
      <c r="D119" s="833" t="s">
        <v>6327</v>
      </c>
      <c r="E119" s="833" t="s">
        <v>6328</v>
      </c>
      <c r="F119" s="853">
        <v>122</v>
      </c>
      <c r="G119" s="853">
        <v>2684</v>
      </c>
      <c r="H119" s="853">
        <v>0.71345029239766078</v>
      </c>
      <c r="I119" s="853">
        <v>22</v>
      </c>
      <c r="J119" s="853">
        <v>171</v>
      </c>
      <c r="K119" s="853">
        <v>3762</v>
      </c>
      <c r="L119" s="853">
        <v>1</v>
      </c>
      <c r="M119" s="853">
        <v>22</v>
      </c>
      <c r="N119" s="853">
        <v>191</v>
      </c>
      <c r="O119" s="853">
        <v>4202</v>
      </c>
      <c r="P119" s="838">
        <v>1.1169590643274854</v>
      </c>
      <c r="Q119" s="854">
        <v>22</v>
      </c>
    </row>
    <row r="120" spans="1:17" ht="14.45" customHeight="1" x14ac:dyDescent="0.2">
      <c r="A120" s="832" t="s">
        <v>6179</v>
      </c>
      <c r="B120" s="833" t="s">
        <v>6180</v>
      </c>
      <c r="C120" s="833" t="s">
        <v>5050</v>
      </c>
      <c r="D120" s="833" t="s">
        <v>6329</v>
      </c>
      <c r="E120" s="833" t="s">
        <v>6330</v>
      </c>
      <c r="F120" s="853">
        <v>1</v>
      </c>
      <c r="G120" s="853">
        <v>172</v>
      </c>
      <c r="H120" s="853">
        <v>0.5</v>
      </c>
      <c r="I120" s="853">
        <v>172</v>
      </c>
      <c r="J120" s="853">
        <v>2</v>
      </c>
      <c r="K120" s="853">
        <v>344</v>
      </c>
      <c r="L120" s="853">
        <v>1</v>
      </c>
      <c r="M120" s="853">
        <v>172</v>
      </c>
      <c r="N120" s="853"/>
      <c r="O120" s="853"/>
      <c r="P120" s="838"/>
      <c r="Q120" s="854"/>
    </row>
    <row r="121" spans="1:17" ht="14.45" customHeight="1" x14ac:dyDescent="0.2">
      <c r="A121" s="832" t="s">
        <v>6179</v>
      </c>
      <c r="B121" s="833" t="s">
        <v>6180</v>
      </c>
      <c r="C121" s="833" t="s">
        <v>5050</v>
      </c>
      <c r="D121" s="833" t="s">
        <v>6331</v>
      </c>
      <c r="E121" s="833" t="s">
        <v>6332</v>
      </c>
      <c r="F121" s="853">
        <v>1</v>
      </c>
      <c r="G121" s="853">
        <v>495</v>
      </c>
      <c r="H121" s="853"/>
      <c r="I121" s="853">
        <v>495</v>
      </c>
      <c r="J121" s="853"/>
      <c r="K121" s="853"/>
      <c r="L121" s="853"/>
      <c r="M121" s="853"/>
      <c r="N121" s="853">
        <v>2</v>
      </c>
      <c r="O121" s="853">
        <v>990</v>
      </c>
      <c r="P121" s="838"/>
      <c r="Q121" s="854">
        <v>495</v>
      </c>
    </row>
    <row r="122" spans="1:17" ht="14.45" customHeight="1" x14ac:dyDescent="0.2">
      <c r="A122" s="832" t="s">
        <v>6179</v>
      </c>
      <c r="B122" s="833" t="s">
        <v>6180</v>
      </c>
      <c r="C122" s="833" t="s">
        <v>5050</v>
      </c>
      <c r="D122" s="833" t="s">
        <v>6333</v>
      </c>
      <c r="E122" s="833" t="s">
        <v>6334</v>
      </c>
      <c r="F122" s="853">
        <v>1</v>
      </c>
      <c r="G122" s="853">
        <v>579</v>
      </c>
      <c r="H122" s="853"/>
      <c r="I122" s="853">
        <v>579</v>
      </c>
      <c r="J122" s="853"/>
      <c r="K122" s="853"/>
      <c r="L122" s="853"/>
      <c r="M122" s="853"/>
      <c r="N122" s="853"/>
      <c r="O122" s="853"/>
      <c r="P122" s="838"/>
      <c r="Q122" s="854"/>
    </row>
    <row r="123" spans="1:17" ht="14.45" customHeight="1" x14ac:dyDescent="0.2">
      <c r="A123" s="832" t="s">
        <v>6179</v>
      </c>
      <c r="B123" s="833" t="s">
        <v>6180</v>
      </c>
      <c r="C123" s="833" t="s">
        <v>5050</v>
      </c>
      <c r="D123" s="833" t="s">
        <v>6335</v>
      </c>
      <c r="E123" s="833" t="s">
        <v>6336</v>
      </c>
      <c r="F123" s="853">
        <v>1</v>
      </c>
      <c r="G123" s="853">
        <v>168</v>
      </c>
      <c r="H123" s="853">
        <v>1</v>
      </c>
      <c r="I123" s="853">
        <v>168</v>
      </c>
      <c r="J123" s="853">
        <v>1</v>
      </c>
      <c r="K123" s="853">
        <v>168</v>
      </c>
      <c r="L123" s="853">
        <v>1</v>
      </c>
      <c r="M123" s="853">
        <v>168</v>
      </c>
      <c r="N123" s="853">
        <v>3</v>
      </c>
      <c r="O123" s="853">
        <v>504</v>
      </c>
      <c r="P123" s="838">
        <v>3</v>
      </c>
      <c r="Q123" s="854">
        <v>168</v>
      </c>
    </row>
    <row r="124" spans="1:17" ht="14.45" customHeight="1" x14ac:dyDescent="0.2">
      <c r="A124" s="832" t="s">
        <v>6179</v>
      </c>
      <c r="B124" s="833" t="s">
        <v>6180</v>
      </c>
      <c r="C124" s="833" t="s">
        <v>5050</v>
      </c>
      <c r="D124" s="833" t="s">
        <v>6337</v>
      </c>
      <c r="E124" s="833" t="s">
        <v>6338</v>
      </c>
      <c r="F124" s="853">
        <v>2</v>
      </c>
      <c r="G124" s="853">
        <v>254</v>
      </c>
      <c r="H124" s="853">
        <v>2</v>
      </c>
      <c r="I124" s="853">
        <v>127</v>
      </c>
      <c r="J124" s="853">
        <v>1</v>
      </c>
      <c r="K124" s="853">
        <v>127</v>
      </c>
      <c r="L124" s="853">
        <v>1</v>
      </c>
      <c r="M124" s="853">
        <v>127</v>
      </c>
      <c r="N124" s="853">
        <v>6</v>
      </c>
      <c r="O124" s="853">
        <v>762</v>
      </c>
      <c r="P124" s="838">
        <v>6</v>
      </c>
      <c r="Q124" s="854">
        <v>127</v>
      </c>
    </row>
    <row r="125" spans="1:17" ht="14.45" customHeight="1" x14ac:dyDescent="0.2">
      <c r="A125" s="832" t="s">
        <v>6179</v>
      </c>
      <c r="B125" s="833" t="s">
        <v>6180</v>
      </c>
      <c r="C125" s="833" t="s">
        <v>5050</v>
      </c>
      <c r="D125" s="833" t="s">
        <v>6339</v>
      </c>
      <c r="E125" s="833" t="s">
        <v>6340</v>
      </c>
      <c r="F125" s="853">
        <v>25</v>
      </c>
      <c r="G125" s="853">
        <v>575</v>
      </c>
      <c r="H125" s="853">
        <v>2.5</v>
      </c>
      <c r="I125" s="853">
        <v>23</v>
      </c>
      <c r="J125" s="853">
        <v>10</v>
      </c>
      <c r="K125" s="853">
        <v>230</v>
      </c>
      <c r="L125" s="853">
        <v>1</v>
      </c>
      <c r="M125" s="853">
        <v>23</v>
      </c>
      <c r="N125" s="853">
        <v>10</v>
      </c>
      <c r="O125" s="853">
        <v>230</v>
      </c>
      <c r="P125" s="838">
        <v>1</v>
      </c>
      <c r="Q125" s="854">
        <v>23</v>
      </c>
    </row>
    <row r="126" spans="1:17" ht="14.45" customHeight="1" x14ac:dyDescent="0.2">
      <c r="A126" s="832" t="s">
        <v>6179</v>
      </c>
      <c r="B126" s="833" t="s">
        <v>6180</v>
      </c>
      <c r="C126" s="833" t="s">
        <v>5050</v>
      </c>
      <c r="D126" s="833" t="s">
        <v>6341</v>
      </c>
      <c r="E126" s="833" t="s">
        <v>6342</v>
      </c>
      <c r="F126" s="853">
        <v>1</v>
      </c>
      <c r="G126" s="853">
        <v>17</v>
      </c>
      <c r="H126" s="853"/>
      <c r="I126" s="853">
        <v>17</v>
      </c>
      <c r="J126" s="853"/>
      <c r="K126" s="853"/>
      <c r="L126" s="853"/>
      <c r="M126" s="853"/>
      <c r="N126" s="853">
        <v>1</v>
      </c>
      <c r="O126" s="853">
        <v>17</v>
      </c>
      <c r="P126" s="838"/>
      <c r="Q126" s="854">
        <v>17</v>
      </c>
    </row>
    <row r="127" spans="1:17" ht="14.45" customHeight="1" x14ac:dyDescent="0.2">
      <c r="A127" s="832" t="s">
        <v>6179</v>
      </c>
      <c r="B127" s="833" t="s">
        <v>6180</v>
      </c>
      <c r="C127" s="833" t="s">
        <v>5050</v>
      </c>
      <c r="D127" s="833" t="s">
        <v>6343</v>
      </c>
      <c r="E127" s="833" t="s">
        <v>6344</v>
      </c>
      <c r="F127" s="853">
        <v>2</v>
      </c>
      <c r="G127" s="853">
        <v>266</v>
      </c>
      <c r="H127" s="853">
        <v>2</v>
      </c>
      <c r="I127" s="853">
        <v>133</v>
      </c>
      <c r="J127" s="853">
        <v>1</v>
      </c>
      <c r="K127" s="853">
        <v>133</v>
      </c>
      <c r="L127" s="853">
        <v>1</v>
      </c>
      <c r="M127" s="853">
        <v>133</v>
      </c>
      <c r="N127" s="853">
        <v>1</v>
      </c>
      <c r="O127" s="853">
        <v>134</v>
      </c>
      <c r="P127" s="838">
        <v>1.0075187969924813</v>
      </c>
      <c r="Q127" s="854">
        <v>134</v>
      </c>
    </row>
    <row r="128" spans="1:17" ht="14.45" customHeight="1" x14ac:dyDescent="0.2">
      <c r="A128" s="832" t="s">
        <v>6179</v>
      </c>
      <c r="B128" s="833" t="s">
        <v>6180</v>
      </c>
      <c r="C128" s="833" t="s">
        <v>5050</v>
      </c>
      <c r="D128" s="833" t="s">
        <v>6345</v>
      </c>
      <c r="E128" s="833" t="s">
        <v>6346</v>
      </c>
      <c r="F128" s="853">
        <v>1</v>
      </c>
      <c r="G128" s="853">
        <v>651</v>
      </c>
      <c r="H128" s="853"/>
      <c r="I128" s="853">
        <v>651</v>
      </c>
      <c r="J128" s="853"/>
      <c r="K128" s="853"/>
      <c r="L128" s="853"/>
      <c r="M128" s="853"/>
      <c r="N128" s="853"/>
      <c r="O128" s="853"/>
      <c r="P128" s="838"/>
      <c r="Q128" s="854"/>
    </row>
    <row r="129" spans="1:17" ht="14.45" customHeight="1" x14ac:dyDescent="0.2">
      <c r="A129" s="832" t="s">
        <v>6179</v>
      </c>
      <c r="B129" s="833" t="s">
        <v>6180</v>
      </c>
      <c r="C129" s="833" t="s">
        <v>5050</v>
      </c>
      <c r="D129" s="833" t="s">
        <v>6347</v>
      </c>
      <c r="E129" s="833" t="s">
        <v>6348</v>
      </c>
      <c r="F129" s="853">
        <v>213</v>
      </c>
      <c r="G129" s="853">
        <v>62622</v>
      </c>
      <c r="H129" s="853">
        <v>1.0561092840880344</v>
      </c>
      <c r="I129" s="853">
        <v>294</v>
      </c>
      <c r="J129" s="853">
        <v>201</v>
      </c>
      <c r="K129" s="853">
        <v>59295</v>
      </c>
      <c r="L129" s="853">
        <v>1</v>
      </c>
      <c r="M129" s="853">
        <v>295</v>
      </c>
      <c r="N129" s="853">
        <v>180</v>
      </c>
      <c r="O129" s="853">
        <v>53280</v>
      </c>
      <c r="P129" s="838">
        <v>0.89855805717176829</v>
      </c>
      <c r="Q129" s="854">
        <v>296</v>
      </c>
    </row>
    <row r="130" spans="1:17" ht="14.45" customHeight="1" x14ac:dyDescent="0.2">
      <c r="A130" s="832" t="s">
        <v>6179</v>
      </c>
      <c r="B130" s="833" t="s">
        <v>6180</v>
      </c>
      <c r="C130" s="833" t="s">
        <v>5050</v>
      </c>
      <c r="D130" s="833" t="s">
        <v>6349</v>
      </c>
      <c r="E130" s="833" t="s">
        <v>6350</v>
      </c>
      <c r="F130" s="853">
        <v>1</v>
      </c>
      <c r="G130" s="853">
        <v>374</v>
      </c>
      <c r="H130" s="853"/>
      <c r="I130" s="853">
        <v>374</v>
      </c>
      <c r="J130" s="853"/>
      <c r="K130" s="853"/>
      <c r="L130" s="853"/>
      <c r="M130" s="853"/>
      <c r="N130" s="853"/>
      <c r="O130" s="853"/>
      <c r="P130" s="838"/>
      <c r="Q130" s="854"/>
    </row>
    <row r="131" spans="1:17" ht="14.45" customHeight="1" x14ac:dyDescent="0.2">
      <c r="A131" s="832" t="s">
        <v>6179</v>
      </c>
      <c r="B131" s="833" t="s">
        <v>6180</v>
      </c>
      <c r="C131" s="833" t="s">
        <v>5050</v>
      </c>
      <c r="D131" s="833" t="s">
        <v>6351</v>
      </c>
      <c r="E131" s="833" t="s">
        <v>6352</v>
      </c>
      <c r="F131" s="853">
        <v>1236</v>
      </c>
      <c r="G131" s="853">
        <v>55620</v>
      </c>
      <c r="H131" s="853">
        <v>0.94712643678160924</v>
      </c>
      <c r="I131" s="853">
        <v>45</v>
      </c>
      <c r="J131" s="853">
        <v>1305</v>
      </c>
      <c r="K131" s="853">
        <v>58725</v>
      </c>
      <c r="L131" s="853">
        <v>1</v>
      </c>
      <c r="M131" s="853">
        <v>45</v>
      </c>
      <c r="N131" s="853">
        <v>1339</v>
      </c>
      <c r="O131" s="853">
        <v>60255</v>
      </c>
      <c r="P131" s="838">
        <v>1.0260536398467432</v>
      </c>
      <c r="Q131" s="854">
        <v>45</v>
      </c>
    </row>
    <row r="132" spans="1:17" ht="14.45" customHeight="1" x14ac:dyDescent="0.2">
      <c r="A132" s="832" t="s">
        <v>6179</v>
      </c>
      <c r="B132" s="833" t="s">
        <v>6180</v>
      </c>
      <c r="C132" s="833" t="s">
        <v>5050</v>
      </c>
      <c r="D132" s="833" t="s">
        <v>6353</v>
      </c>
      <c r="E132" s="833" t="s">
        <v>6354</v>
      </c>
      <c r="F132" s="853">
        <v>2</v>
      </c>
      <c r="G132" s="853">
        <v>2208</v>
      </c>
      <c r="H132" s="853"/>
      <c r="I132" s="853">
        <v>1104</v>
      </c>
      <c r="J132" s="853"/>
      <c r="K132" s="853"/>
      <c r="L132" s="853"/>
      <c r="M132" s="853"/>
      <c r="N132" s="853"/>
      <c r="O132" s="853"/>
      <c r="P132" s="838"/>
      <c r="Q132" s="854"/>
    </row>
    <row r="133" spans="1:17" ht="14.45" customHeight="1" x14ac:dyDescent="0.2">
      <c r="A133" s="832" t="s">
        <v>6179</v>
      </c>
      <c r="B133" s="833" t="s">
        <v>6180</v>
      </c>
      <c r="C133" s="833" t="s">
        <v>5050</v>
      </c>
      <c r="D133" s="833" t="s">
        <v>6355</v>
      </c>
      <c r="E133" s="833" t="s">
        <v>6356</v>
      </c>
      <c r="F133" s="853">
        <v>1</v>
      </c>
      <c r="G133" s="853">
        <v>46</v>
      </c>
      <c r="H133" s="853"/>
      <c r="I133" s="853">
        <v>46</v>
      </c>
      <c r="J133" s="853"/>
      <c r="K133" s="853"/>
      <c r="L133" s="853"/>
      <c r="M133" s="853"/>
      <c r="N133" s="853"/>
      <c r="O133" s="853"/>
      <c r="P133" s="838"/>
      <c r="Q133" s="854"/>
    </row>
    <row r="134" spans="1:17" ht="14.45" customHeight="1" x14ac:dyDescent="0.2">
      <c r="A134" s="832" t="s">
        <v>6179</v>
      </c>
      <c r="B134" s="833" t="s">
        <v>6180</v>
      </c>
      <c r="C134" s="833" t="s">
        <v>5050</v>
      </c>
      <c r="D134" s="833" t="s">
        <v>6357</v>
      </c>
      <c r="E134" s="833" t="s">
        <v>6358</v>
      </c>
      <c r="F134" s="853"/>
      <c r="G134" s="853"/>
      <c r="H134" s="853"/>
      <c r="I134" s="853"/>
      <c r="J134" s="853"/>
      <c r="K134" s="853"/>
      <c r="L134" s="853"/>
      <c r="M134" s="853"/>
      <c r="N134" s="853">
        <v>1</v>
      </c>
      <c r="O134" s="853">
        <v>310</v>
      </c>
      <c r="P134" s="838"/>
      <c r="Q134" s="854">
        <v>310</v>
      </c>
    </row>
    <row r="135" spans="1:17" ht="14.45" customHeight="1" x14ac:dyDescent="0.2">
      <c r="A135" s="832" t="s">
        <v>6179</v>
      </c>
      <c r="B135" s="833" t="s">
        <v>6180</v>
      </c>
      <c r="C135" s="833" t="s">
        <v>5050</v>
      </c>
      <c r="D135" s="833" t="s">
        <v>6359</v>
      </c>
      <c r="E135" s="833" t="s">
        <v>6360</v>
      </c>
      <c r="F135" s="853">
        <v>1</v>
      </c>
      <c r="G135" s="853">
        <v>528</v>
      </c>
      <c r="H135" s="853"/>
      <c r="I135" s="853">
        <v>528</v>
      </c>
      <c r="J135" s="853"/>
      <c r="K135" s="853"/>
      <c r="L135" s="853"/>
      <c r="M135" s="853"/>
      <c r="N135" s="853"/>
      <c r="O135" s="853"/>
      <c r="P135" s="838"/>
      <c r="Q135" s="854"/>
    </row>
    <row r="136" spans="1:17" ht="14.45" customHeight="1" x14ac:dyDescent="0.2">
      <c r="A136" s="832" t="s">
        <v>6179</v>
      </c>
      <c r="B136" s="833" t="s">
        <v>6180</v>
      </c>
      <c r="C136" s="833" t="s">
        <v>5050</v>
      </c>
      <c r="D136" s="833" t="s">
        <v>6361</v>
      </c>
      <c r="E136" s="833" t="s">
        <v>6362</v>
      </c>
      <c r="F136" s="853">
        <v>5</v>
      </c>
      <c r="G136" s="853">
        <v>130</v>
      </c>
      <c r="H136" s="853">
        <v>5</v>
      </c>
      <c r="I136" s="853">
        <v>26</v>
      </c>
      <c r="J136" s="853">
        <v>1</v>
      </c>
      <c r="K136" s="853">
        <v>26</v>
      </c>
      <c r="L136" s="853">
        <v>1</v>
      </c>
      <c r="M136" s="853">
        <v>26</v>
      </c>
      <c r="N136" s="853"/>
      <c r="O136" s="853"/>
      <c r="P136" s="838"/>
      <c r="Q136" s="854"/>
    </row>
    <row r="137" spans="1:17" ht="14.45" customHeight="1" x14ac:dyDescent="0.2">
      <c r="A137" s="832" t="s">
        <v>6179</v>
      </c>
      <c r="B137" s="833" t="s">
        <v>6180</v>
      </c>
      <c r="C137" s="833" t="s">
        <v>5050</v>
      </c>
      <c r="D137" s="833" t="s">
        <v>6363</v>
      </c>
      <c r="E137" s="833" t="s">
        <v>6364</v>
      </c>
      <c r="F137" s="853">
        <v>2</v>
      </c>
      <c r="G137" s="853">
        <v>710</v>
      </c>
      <c r="H137" s="853">
        <v>0.9971910112359551</v>
      </c>
      <c r="I137" s="853">
        <v>355</v>
      </c>
      <c r="J137" s="853">
        <v>2</v>
      </c>
      <c r="K137" s="853">
        <v>712</v>
      </c>
      <c r="L137" s="853">
        <v>1</v>
      </c>
      <c r="M137" s="853">
        <v>356</v>
      </c>
      <c r="N137" s="853"/>
      <c r="O137" s="853"/>
      <c r="P137" s="838"/>
      <c r="Q137" s="854"/>
    </row>
    <row r="138" spans="1:17" ht="14.45" customHeight="1" x14ac:dyDescent="0.2">
      <c r="A138" s="832" t="s">
        <v>6179</v>
      </c>
      <c r="B138" s="833" t="s">
        <v>6180</v>
      </c>
      <c r="C138" s="833" t="s">
        <v>5050</v>
      </c>
      <c r="D138" s="833" t="s">
        <v>6365</v>
      </c>
      <c r="E138" s="833" t="s">
        <v>6366</v>
      </c>
      <c r="F138" s="853">
        <v>1</v>
      </c>
      <c r="G138" s="853">
        <v>407</v>
      </c>
      <c r="H138" s="853"/>
      <c r="I138" s="853">
        <v>407</v>
      </c>
      <c r="J138" s="853"/>
      <c r="K138" s="853"/>
      <c r="L138" s="853"/>
      <c r="M138" s="853"/>
      <c r="N138" s="853">
        <v>1</v>
      </c>
      <c r="O138" s="853">
        <v>408</v>
      </c>
      <c r="P138" s="838"/>
      <c r="Q138" s="854">
        <v>408</v>
      </c>
    </row>
    <row r="139" spans="1:17" ht="14.45" customHeight="1" x14ac:dyDescent="0.2">
      <c r="A139" s="832" t="s">
        <v>6179</v>
      </c>
      <c r="B139" s="833" t="s">
        <v>6180</v>
      </c>
      <c r="C139" s="833" t="s">
        <v>5050</v>
      </c>
      <c r="D139" s="833" t="s">
        <v>6367</v>
      </c>
      <c r="E139" s="833" t="s">
        <v>6368</v>
      </c>
      <c r="F139" s="853"/>
      <c r="G139" s="853"/>
      <c r="H139" s="853"/>
      <c r="I139" s="853"/>
      <c r="J139" s="853">
        <v>1</v>
      </c>
      <c r="K139" s="853">
        <v>190</v>
      </c>
      <c r="L139" s="853">
        <v>1</v>
      </c>
      <c r="M139" s="853">
        <v>190</v>
      </c>
      <c r="N139" s="853">
        <v>1</v>
      </c>
      <c r="O139" s="853">
        <v>190</v>
      </c>
      <c r="P139" s="838">
        <v>1</v>
      </c>
      <c r="Q139" s="854">
        <v>190</v>
      </c>
    </row>
    <row r="140" spans="1:17" ht="14.45" customHeight="1" x14ac:dyDescent="0.2">
      <c r="A140" s="832" t="s">
        <v>6179</v>
      </c>
      <c r="B140" s="833" t="s">
        <v>6180</v>
      </c>
      <c r="C140" s="833" t="s">
        <v>5050</v>
      </c>
      <c r="D140" s="833" t="s">
        <v>6369</v>
      </c>
      <c r="E140" s="833" t="s">
        <v>6370</v>
      </c>
      <c r="F140" s="853">
        <v>1245</v>
      </c>
      <c r="G140" s="853">
        <v>165585</v>
      </c>
      <c r="H140" s="853">
        <v>0.95038167938931295</v>
      </c>
      <c r="I140" s="853">
        <v>133</v>
      </c>
      <c r="J140" s="853">
        <v>1310</v>
      </c>
      <c r="K140" s="853">
        <v>174230</v>
      </c>
      <c r="L140" s="853">
        <v>1</v>
      </c>
      <c r="M140" s="853">
        <v>133</v>
      </c>
      <c r="N140" s="853">
        <v>1346</v>
      </c>
      <c r="O140" s="853">
        <v>179018</v>
      </c>
      <c r="P140" s="838">
        <v>1.0274809160305343</v>
      </c>
      <c r="Q140" s="854">
        <v>133</v>
      </c>
    </row>
    <row r="141" spans="1:17" ht="14.45" customHeight="1" x14ac:dyDescent="0.2">
      <c r="A141" s="832" t="s">
        <v>6179</v>
      </c>
      <c r="B141" s="833" t="s">
        <v>6180</v>
      </c>
      <c r="C141" s="833" t="s">
        <v>5050</v>
      </c>
      <c r="D141" s="833" t="s">
        <v>6371</v>
      </c>
      <c r="E141" s="833" t="s">
        <v>6372</v>
      </c>
      <c r="F141" s="853">
        <v>584</v>
      </c>
      <c r="G141" s="853">
        <v>21608</v>
      </c>
      <c r="H141" s="853">
        <v>0.97171381031613979</v>
      </c>
      <c r="I141" s="853">
        <v>37</v>
      </c>
      <c r="J141" s="853">
        <v>601</v>
      </c>
      <c r="K141" s="853">
        <v>22237</v>
      </c>
      <c r="L141" s="853">
        <v>1</v>
      </c>
      <c r="M141" s="853">
        <v>37</v>
      </c>
      <c r="N141" s="853">
        <v>625</v>
      </c>
      <c r="O141" s="853">
        <v>23125</v>
      </c>
      <c r="P141" s="838">
        <v>1.0399334442595674</v>
      </c>
      <c r="Q141" s="854">
        <v>37</v>
      </c>
    </row>
    <row r="142" spans="1:17" ht="14.45" customHeight="1" x14ac:dyDescent="0.2">
      <c r="A142" s="832" t="s">
        <v>6179</v>
      </c>
      <c r="B142" s="833" t="s">
        <v>6180</v>
      </c>
      <c r="C142" s="833" t="s">
        <v>5050</v>
      </c>
      <c r="D142" s="833" t="s">
        <v>6373</v>
      </c>
      <c r="E142" s="833" t="s">
        <v>6374</v>
      </c>
      <c r="F142" s="853">
        <v>1</v>
      </c>
      <c r="G142" s="853">
        <v>171</v>
      </c>
      <c r="H142" s="853"/>
      <c r="I142" s="853">
        <v>171</v>
      </c>
      <c r="J142" s="853"/>
      <c r="K142" s="853"/>
      <c r="L142" s="853"/>
      <c r="M142" s="853"/>
      <c r="N142" s="853"/>
      <c r="O142" s="853"/>
      <c r="P142" s="838"/>
      <c r="Q142" s="854"/>
    </row>
    <row r="143" spans="1:17" ht="14.45" customHeight="1" x14ac:dyDescent="0.2">
      <c r="A143" s="832" t="s">
        <v>6179</v>
      </c>
      <c r="B143" s="833" t="s">
        <v>6180</v>
      </c>
      <c r="C143" s="833" t="s">
        <v>5050</v>
      </c>
      <c r="D143" s="833" t="s">
        <v>6375</v>
      </c>
      <c r="E143" s="833" t="s">
        <v>6376</v>
      </c>
      <c r="F143" s="853">
        <v>1</v>
      </c>
      <c r="G143" s="853">
        <v>254</v>
      </c>
      <c r="H143" s="853">
        <v>1</v>
      </c>
      <c r="I143" s="853">
        <v>254</v>
      </c>
      <c r="J143" s="853">
        <v>1</v>
      </c>
      <c r="K143" s="853">
        <v>254</v>
      </c>
      <c r="L143" s="853">
        <v>1</v>
      </c>
      <c r="M143" s="853">
        <v>254</v>
      </c>
      <c r="N143" s="853"/>
      <c r="O143" s="853"/>
      <c r="P143" s="838"/>
      <c r="Q143" s="854"/>
    </row>
    <row r="144" spans="1:17" ht="14.45" customHeight="1" x14ac:dyDescent="0.2">
      <c r="A144" s="832" t="s">
        <v>6179</v>
      </c>
      <c r="B144" s="833" t="s">
        <v>6180</v>
      </c>
      <c r="C144" s="833" t="s">
        <v>5050</v>
      </c>
      <c r="D144" s="833" t="s">
        <v>6377</v>
      </c>
      <c r="E144" s="833" t="s">
        <v>6378</v>
      </c>
      <c r="F144" s="853"/>
      <c r="G144" s="853"/>
      <c r="H144" s="853"/>
      <c r="I144" s="853"/>
      <c r="J144" s="853"/>
      <c r="K144" s="853"/>
      <c r="L144" s="853"/>
      <c r="M144" s="853"/>
      <c r="N144" s="853">
        <v>1</v>
      </c>
      <c r="O144" s="853">
        <v>931</v>
      </c>
      <c r="P144" s="838"/>
      <c r="Q144" s="854">
        <v>931</v>
      </c>
    </row>
    <row r="145" spans="1:17" ht="14.45" customHeight="1" x14ac:dyDescent="0.2">
      <c r="A145" s="832" t="s">
        <v>6179</v>
      </c>
      <c r="B145" s="833" t="s">
        <v>6180</v>
      </c>
      <c r="C145" s="833" t="s">
        <v>5050</v>
      </c>
      <c r="D145" s="833" t="s">
        <v>6379</v>
      </c>
      <c r="E145" s="833" t="s">
        <v>6380</v>
      </c>
      <c r="F145" s="853"/>
      <c r="G145" s="853"/>
      <c r="H145" s="853"/>
      <c r="I145" s="853"/>
      <c r="J145" s="853"/>
      <c r="K145" s="853"/>
      <c r="L145" s="853"/>
      <c r="M145" s="853"/>
      <c r="N145" s="853">
        <v>1</v>
      </c>
      <c r="O145" s="853">
        <v>933</v>
      </c>
      <c r="P145" s="838"/>
      <c r="Q145" s="854">
        <v>933</v>
      </c>
    </row>
    <row r="146" spans="1:17" ht="14.45" customHeight="1" x14ac:dyDescent="0.2">
      <c r="A146" s="832" t="s">
        <v>6179</v>
      </c>
      <c r="B146" s="833" t="s">
        <v>6180</v>
      </c>
      <c r="C146" s="833" t="s">
        <v>5050</v>
      </c>
      <c r="D146" s="833" t="s">
        <v>6381</v>
      </c>
      <c r="E146" s="833" t="s">
        <v>6382</v>
      </c>
      <c r="F146" s="853">
        <v>40</v>
      </c>
      <c r="G146" s="853">
        <v>3720</v>
      </c>
      <c r="H146" s="853">
        <v>40</v>
      </c>
      <c r="I146" s="853">
        <v>93</v>
      </c>
      <c r="J146" s="853">
        <v>1</v>
      </c>
      <c r="K146" s="853">
        <v>93</v>
      </c>
      <c r="L146" s="853">
        <v>1</v>
      </c>
      <c r="M146" s="853">
        <v>93</v>
      </c>
      <c r="N146" s="853">
        <v>8</v>
      </c>
      <c r="O146" s="853">
        <v>752</v>
      </c>
      <c r="P146" s="838">
        <v>8.086021505376344</v>
      </c>
      <c r="Q146" s="854">
        <v>94</v>
      </c>
    </row>
    <row r="147" spans="1:17" ht="14.45" customHeight="1" x14ac:dyDescent="0.2">
      <c r="A147" s="832" t="s">
        <v>6179</v>
      </c>
      <c r="B147" s="833" t="s">
        <v>6383</v>
      </c>
      <c r="C147" s="833" t="s">
        <v>5050</v>
      </c>
      <c r="D147" s="833" t="s">
        <v>6384</v>
      </c>
      <c r="E147" s="833" t="s">
        <v>6385</v>
      </c>
      <c r="F147" s="853"/>
      <c r="G147" s="853"/>
      <c r="H147" s="853"/>
      <c r="I147" s="853"/>
      <c r="J147" s="853">
        <v>1</v>
      </c>
      <c r="K147" s="853">
        <v>1038</v>
      </c>
      <c r="L147" s="853">
        <v>1</v>
      </c>
      <c r="M147" s="853">
        <v>1038</v>
      </c>
      <c r="N147" s="853"/>
      <c r="O147" s="853"/>
      <c r="P147" s="838"/>
      <c r="Q147" s="854"/>
    </row>
    <row r="148" spans="1:17" ht="14.45" customHeight="1" x14ac:dyDescent="0.2">
      <c r="A148" s="832" t="s">
        <v>6386</v>
      </c>
      <c r="B148" s="833" t="s">
        <v>6387</v>
      </c>
      <c r="C148" s="833" t="s">
        <v>5047</v>
      </c>
      <c r="D148" s="833" t="s">
        <v>6388</v>
      </c>
      <c r="E148" s="833" t="s">
        <v>6389</v>
      </c>
      <c r="F148" s="853">
        <v>0</v>
      </c>
      <c r="G148" s="853">
        <v>0</v>
      </c>
      <c r="H148" s="853"/>
      <c r="I148" s="853"/>
      <c r="J148" s="853"/>
      <c r="K148" s="853"/>
      <c r="L148" s="853"/>
      <c r="M148" s="853"/>
      <c r="N148" s="853"/>
      <c r="O148" s="853"/>
      <c r="P148" s="838"/>
      <c r="Q148" s="854"/>
    </row>
    <row r="149" spans="1:17" ht="14.45" customHeight="1" x14ac:dyDescent="0.2">
      <c r="A149" s="832" t="s">
        <v>6386</v>
      </c>
      <c r="B149" s="833" t="s">
        <v>6387</v>
      </c>
      <c r="C149" s="833" t="s">
        <v>5047</v>
      </c>
      <c r="D149" s="833" t="s">
        <v>6390</v>
      </c>
      <c r="E149" s="833" t="s">
        <v>6391</v>
      </c>
      <c r="F149" s="853">
        <v>0.33</v>
      </c>
      <c r="G149" s="853">
        <v>901.77</v>
      </c>
      <c r="H149" s="853">
        <v>0.17318583815861491</v>
      </c>
      <c r="I149" s="853">
        <v>2732.6363636363635</v>
      </c>
      <c r="J149" s="853">
        <v>2.0100000000000002</v>
      </c>
      <c r="K149" s="853">
        <v>5206.9500000000007</v>
      </c>
      <c r="L149" s="853">
        <v>1</v>
      </c>
      <c r="M149" s="853">
        <v>2590.5223880597014</v>
      </c>
      <c r="N149" s="853"/>
      <c r="O149" s="853"/>
      <c r="P149" s="838"/>
      <c r="Q149" s="854"/>
    </row>
    <row r="150" spans="1:17" ht="14.45" customHeight="1" x14ac:dyDescent="0.2">
      <c r="A150" s="832" t="s">
        <v>6386</v>
      </c>
      <c r="B150" s="833" t="s">
        <v>6387</v>
      </c>
      <c r="C150" s="833" t="s">
        <v>5047</v>
      </c>
      <c r="D150" s="833" t="s">
        <v>6392</v>
      </c>
      <c r="E150" s="833" t="s">
        <v>6393</v>
      </c>
      <c r="F150" s="853">
        <v>3.7</v>
      </c>
      <c r="G150" s="853">
        <v>3717.86</v>
      </c>
      <c r="H150" s="853"/>
      <c r="I150" s="853">
        <v>1004.827027027027</v>
      </c>
      <c r="J150" s="853"/>
      <c r="K150" s="853"/>
      <c r="L150" s="853"/>
      <c r="M150" s="853"/>
      <c r="N150" s="853"/>
      <c r="O150" s="853"/>
      <c r="P150" s="838"/>
      <c r="Q150" s="854"/>
    </row>
    <row r="151" spans="1:17" ht="14.45" customHeight="1" x14ac:dyDescent="0.2">
      <c r="A151" s="832" t="s">
        <v>6386</v>
      </c>
      <c r="B151" s="833" t="s">
        <v>6387</v>
      </c>
      <c r="C151" s="833" t="s">
        <v>5047</v>
      </c>
      <c r="D151" s="833" t="s">
        <v>6394</v>
      </c>
      <c r="E151" s="833" t="s">
        <v>6395</v>
      </c>
      <c r="F151" s="853">
        <v>1.3</v>
      </c>
      <c r="G151" s="853">
        <v>12854.29</v>
      </c>
      <c r="H151" s="853">
        <v>0.84409318830720259</v>
      </c>
      <c r="I151" s="853">
        <v>9887.9153846153858</v>
      </c>
      <c r="J151" s="853">
        <v>1.6</v>
      </c>
      <c r="K151" s="853">
        <v>15228.52</v>
      </c>
      <c r="L151" s="853">
        <v>1</v>
      </c>
      <c r="M151" s="853">
        <v>9517.8249999999989</v>
      </c>
      <c r="N151" s="853">
        <v>1.0899999999999999</v>
      </c>
      <c r="O151" s="853">
        <v>9536.619999999999</v>
      </c>
      <c r="P151" s="838">
        <v>0.62623419741379982</v>
      </c>
      <c r="Q151" s="854">
        <v>8749.1926605504595</v>
      </c>
    </row>
    <row r="152" spans="1:17" ht="14.45" customHeight="1" x14ac:dyDescent="0.2">
      <c r="A152" s="832" t="s">
        <v>6386</v>
      </c>
      <c r="B152" s="833" t="s">
        <v>6387</v>
      </c>
      <c r="C152" s="833" t="s">
        <v>5047</v>
      </c>
      <c r="D152" s="833" t="s">
        <v>6396</v>
      </c>
      <c r="E152" s="833" t="s">
        <v>6397</v>
      </c>
      <c r="F152" s="853">
        <v>3</v>
      </c>
      <c r="G152" s="853">
        <v>2530.38</v>
      </c>
      <c r="H152" s="853"/>
      <c r="I152" s="853">
        <v>843.46</v>
      </c>
      <c r="J152" s="853"/>
      <c r="K152" s="853"/>
      <c r="L152" s="853"/>
      <c r="M152" s="853"/>
      <c r="N152" s="853"/>
      <c r="O152" s="853"/>
      <c r="P152" s="838"/>
      <c r="Q152" s="854"/>
    </row>
    <row r="153" spans="1:17" ht="14.45" customHeight="1" x14ac:dyDescent="0.2">
      <c r="A153" s="832" t="s">
        <v>6386</v>
      </c>
      <c r="B153" s="833" t="s">
        <v>6387</v>
      </c>
      <c r="C153" s="833" t="s">
        <v>5047</v>
      </c>
      <c r="D153" s="833" t="s">
        <v>6398</v>
      </c>
      <c r="E153" s="833" t="s">
        <v>5301</v>
      </c>
      <c r="F153" s="853">
        <v>7.0000000000000007E-2</v>
      </c>
      <c r="G153" s="853">
        <v>636.66</v>
      </c>
      <c r="H153" s="853"/>
      <c r="I153" s="853">
        <v>9095.1428571428551</v>
      </c>
      <c r="J153" s="853"/>
      <c r="K153" s="853"/>
      <c r="L153" s="853"/>
      <c r="M153" s="853"/>
      <c r="N153" s="853"/>
      <c r="O153" s="853"/>
      <c r="P153" s="838"/>
      <c r="Q153" s="854"/>
    </row>
    <row r="154" spans="1:17" ht="14.45" customHeight="1" x14ac:dyDescent="0.2">
      <c r="A154" s="832" t="s">
        <v>6386</v>
      </c>
      <c r="B154" s="833" t="s">
        <v>6387</v>
      </c>
      <c r="C154" s="833" t="s">
        <v>5047</v>
      </c>
      <c r="D154" s="833" t="s">
        <v>6399</v>
      </c>
      <c r="E154" s="833" t="s">
        <v>6400</v>
      </c>
      <c r="F154" s="853">
        <v>0.30000000000000004</v>
      </c>
      <c r="G154" s="853">
        <v>584.79</v>
      </c>
      <c r="H154" s="853">
        <v>10.98609806500094</v>
      </c>
      <c r="I154" s="853">
        <v>1949.2999999999995</v>
      </c>
      <c r="J154" s="853">
        <v>0.1</v>
      </c>
      <c r="K154" s="853">
        <v>53.23</v>
      </c>
      <c r="L154" s="853">
        <v>1</v>
      </c>
      <c r="M154" s="853">
        <v>532.29999999999995</v>
      </c>
      <c r="N154" s="853"/>
      <c r="O154" s="853"/>
      <c r="P154" s="838"/>
      <c r="Q154" s="854"/>
    </row>
    <row r="155" spans="1:17" ht="14.45" customHeight="1" x14ac:dyDescent="0.2">
      <c r="A155" s="832" t="s">
        <v>6386</v>
      </c>
      <c r="B155" s="833" t="s">
        <v>6387</v>
      </c>
      <c r="C155" s="833" t="s">
        <v>5047</v>
      </c>
      <c r="D155" s="833" t="s">
        <v>5300</v>
      </c>
      <c r="E155" s="833" t="s">
        <v>5301</v>
      </c>
      <c r="F155" s="853">
        <v>2.6500000000000004</v>
      </c>
      <c r="G155" s="853">
        <v>4820.4299999999994</v>
      </c>
      <c r="H155" s="853">
        <v>0.47176835695390096</v>
      </c>
      <c r="I155" s="853">
        <v>1819.0301886792447</v>
      </c>
      <c r="J155" s="853">
        <v>7.6</v>
      </c>
      <c r="K155" s="853">
        <v>10217.789999999999</v>
      </c>
      <c r="L155" s="853">
        <v>1</v>
      </c>
      <c r="M155" s="853">
        <v>1344.4460526315788</v>
      </c>
      <c r="N155" s="853"/>
      <c r="O155" s="853"/>
      <c r="P155" s="838"/>
      <c r="Q155" s="854"/>
    </row>
    <row r="156" spans="1:17" ht="14.45" customHeight="1" x14ac:dyDescent="0.2">
      <c r="A156" s="832" t="s">
        <v>6386</v>
      </c>
      <c r="B156" s="833" t="s">
        <v>6387</v>
      </c>
      <c r="C156" s="833" t="s">
        <v>5047</v>
      </c>
      <c r="D156" s="833" t="s">
        <v>6401</v>
      </c>
      <c r="E156" s="833" t="s">
        <v>6402</v>
      </c>
      <c r="F156" s="853"/>
      <c r="G156" s="853"/>
      <c r="H156" s="853"/>
      <c r="I156" s="853"/>
      <c r="J156" s="853"/>
      <c r="K156" s="853"/>
      <c r="L156" s="853"/>
      <c r="M156" s="853"/>
      <c r="N156" s="853">
        <v>0.05</v>
      </c>
      <c r="O156" s="853">
        <v>35.94</v>
      </c>
      <c r="P156" s="838"/>
      <c r="Q156" s="854">
        <v>718.8</v>
      </c>
    </row>
    <row r="157" spans="1:17" ht="14.45" customHeight="1" x14ac:dyDescent="0.2">
      <c r="A157" s="832" t="s">
        <v>6386</v>
      </c>
      <c r="B157" s="833" t="s">
        <v>6387</v>
      </c>
      <c r="C157" s="833" t="s">
        <v>5047</v>
      </c>
      <c r="D157" s="833" t="s">
        <v>6403</v>
      </c>
      <c r="E157" s="833" t="s">
        <v>5301</v>
      </c>
      <c r="F157" s="853">
        <v>0.19</v>
      </c>
      <c r="G157" s="853">
        <v>6584.88</v>
      </c>
      <c r="H157" s="853">
        <v>1.1558200152707929</v>
      </c>
      <c r="I157" s="853">
        <v>34657.26315789474</v>
      </c>
      <c r="J157" s="853">
        <v>0.23</v>
      </c>
      <c r="K157" s="853">
        <v>5697.1500000000015</v>
      </c>
      <c r="L157" s="853">
        <v>1</v>
      </c>
      <c r="M157" s="853">
        <v>24770.217391304352</v>
      </c>
      <c r="N157" s="853"/>
      <c r="O157" s="853"/>
      <c r="P157" s="838"/>
      <c r="Q157" s="854"/>
    </row>
    <row r="158" spans="1:17" ht="14.45" customHeight="1" x14ac:dyDescent="0.2">
      <c r="A158" s="832" t="s">
        <v>6386</v>
      </c>
      <c r="B158" s="833" t="s">
        <v>6387</v>
      </c>
      <c r="C158" s="833" t="s">
        <v>5047</v>
      </c>
      <c r="D158" s="833" t="s">
        <v>6404</v>
      </c>
      <c r="E158" s="833" t="s">
        <v>5301</v>
      </c>
      <c r="F158" s="853"/>
      <c r="G158" s="853"/>
      <c r="H158" s="853"/>
      <c r="I158" s="853"/>
      <c r="J158" s="853"/>
      <c r="K158" s="853"/>
      <c r="L158" s="853"/>
      <c r="M158" s="853"/>
      <c r="N158" s="853">
        <v>7.25</v>
      </c>
      <c r="O158" s="853">
        <v>4752.5199999999995</v>
      </c>
      <c r="P158" s="838"/>
      <c r="Q158" s="854">
        <v>655.52</v>
      </c>
    </row>
    <row r="159" spans="1:17" ht="14.45" customHeight="1" x14ac:dyDescent="0.2">
      <c r="A159" s="832" t="s">
        <v>6386</v>
      </c>
      <c r="B159" s="833" t="s">
        <v>6387</v>
      </c>
      <c r="C159" s="833" t="s">
        <v>5047</v>
      </c>
      <c r="D159" s="833" t="s">
        <v>6405</v>
      </c>
      <c r="E159" s="833" t="s">
        <v>5301</v>
      </c>
      <c r="F159" s="853"/>
      <c r="G159" s="853"/>
      <c r="H159" s="853"/>
      <c r="I159" s="853"/>
      <c r="J159" s="853"/>
      <c r="K159" s="853"/>
      <c r="L159" s="853"/>
      <c r="M159" s="853"/>
      <c r="N159" s="853">
        <v>0.18</v>
      </c>
      <c r="O159" s="853">
        <v>2204.41</v>
      </c>
      <c r="P159" s="838"/>
      <c r="Q159" s="854">
        <v>12246.722222222223</v>
      </c>
    </row>
    <row r="160" spans="1:17" ht="14.45" customHeight="1" x14ac:dyDescent="0.2">
      <c r="A160" s="832" t="s">
        <v>6386</v>
      </c>
      <c r="B160" s="833" t="s">
        <v>6387</v>
      </c>
      <c r="C160" s="833" t="s">
        <v>5097</v>
      </c>
      <c r="D160" s="833" t="s">
        <v>6406</v>
      </c>
      <c r="E160" s="833" t="s">
        <v>6407</v>
      </c>
      <c r="F160" s="853"/>
      <c r="G160" s="853"/>
      <c r="H160" s="853"/>
      <c r="I160" s="853"/>
      <c r="J160" s="853">
        <v>1</v>
      </c>
      <c r="K160" s="853">
        <v>972.32</v>
      </c>
      <c r="L160" s="853">
        <v>1</v>
      </c>
      <c r="M160" s="853">
        <v>972.32</v>
      </c>
      <c r="N160" s="853"/>
      <c r="O160" s="853"/>
      <c r="P160" s="838"/>
      <c r="Q160" s="854"/>
    </row>
    <row r="161" spans="1:17" ht="14.45" customHeight="1" x14ac:dyDescent="0.2">
      <c r="A161" s="832" t="s">
        <v>6386</v>
      </c>
      <c r="B161" s="833" t="s">
        <v>6387</v>
      </c>
      <c r="C161" s="833" t="s">
        <v>5097</v>
      </c>
      <c r="D161" s="833" t="s">
        <v>6408</v>
      </c>
      <c r="E161" s="833" t="s">
        <v>6407</v>
      </c>
      <c r="F161" s="853">
        <v>1</v>
      </c>
      <c r="G161" s="853">
        <v>1707.31</v>
      </c>
      <c r="H161" s="853">
        <v>0.17762830716730649</v>
      </c>
      <c r="I161" s="853">
        <v>1707.31</v>
      </c>
      <c r="J161" s="853">
        <v>6</v>
      </c>
      <c r="K161" s="853">
        <v>9611.7000000000007</v>
      </c>
      <c r="L161" s="853">
        <v>1</v>
      </c>
      <c r="M161" s="853">
        <v>1601.95</v>
      </c>
      <c r="N161" s="853">
        <v>4</v>
      </c>
      <c r="O161" s="853">
        <v>3630</v>
      </c>
      <c r="P161" s="838">
        <v>0.37766472112113358</v>
      </c>
      <c r="Q161" s="854">
        <v>907.5</v>
      </c>
    </row>
    <row r="162" spans="1:17" ht="14.45" customHeight="1" x14ac:dyDescent="0.2">
      <c r="A162" s="832" t="s">
        <v>6386</v>
      </c>
      <c r="B162" s="833" t="s">
        <v>6387</v>
      </c>
      <c r="C162" s="833" t="s">
        <v>5097</v>
      </c>
      <c r="D162" s="833" t="s">
        <v>6409</v>
      </c>
      <c r="E162" s="833" t="s">
        <v>6407</v>
      </c>
      <c r="F162" s="853">
        <v>1</v>
      </c>
      <c r="G162" s="853">
        <v>2066.3000000000002</v>
      </c>
      <c r="H162" s="853"/>
      <c r="I162" s="853">
        <v>2066.3000000000002</v>
      </c>
      <c r="J162" s="853"/>
      <c r="K162" s="853"/>
      <c r="L162" s="853"/>
      <c r="M162" s="853"/>
      <c r="N162" s="853">
        <v>2</v>
      </c>
      <c r="O162" s="853">
        <v>2621.66</v>
      </c>
      <c r="P162" s="838"/>
      <c r="Q162" s="854">
        <v>1310.83</v>
      </c>
    </row>
    <row r="163" spans="1:17" ht="14.45" customHeight="1" x14ac:dyDescent="0.2">
      <c r="A163" s="832" t="s">
        <v>6386</v>
      </c>
      <c r="B163" s="833" t="s">
        <v>6387</v>
      </c>
      <c r="C163" s="833" t="s">
        <v>5097</v>
      </c>
      <c r="D163" s="833" t="s">
        <v>6410</v>
      </c>
      <c r="E163" s="833" t="s">
        <v>6411</v>
      </c>
      <c r="F163" s="853">
        <v>3</v>
      </c>
      <c r="G163" s="853">
        <v>3083.2799999999997</v>
      </c>
      <c r="H163" s="853">
        <v>0.29846261666863488</v>
      </c>
      <c r="I163" s="853">
        <v>1027.76</v>
      </c>
      <c r="J163" s="853">
        <v>11</v>
      </c>
      <c r="K163" s="853">
        <v>10330.540000000001</v>
      </c>
      <c r="L163" s="853">
        <v>1</v>
      </c>
      <c r="M163" s="853">
        <v>939.1400000000001</v>
      </c>
      <c r="N163" s="853">
        <v>3</v>
      </c>
      <c r="O163" s="853">
        <v>2817.42</v>
      </c>
      <c r="P163" s="838">
        <v>0.27272727272727271</v>
      </c>
      <c r="Q163" s="854">
        <v>939.14</v>
      </c>
    </row>
    <row r="164" spans="1:17" ht="14.45" customHeight="1" x14ac:dyDescent="0.2">
      <c r="A164" s="832" t="s">
        <v>6386</v>
      </c>
      <c r="B164" s="833" t="s">
        <v>6387</v>
      </c>
      <c r="C164" s="833" t="s">
        <v>5097</v>
      </c>
      <c r="D164" s="833" t="s">
        <v>6412</v>
      </c>
      <c r="E164" s="833" t="s">
        <v>6411</v>
      </c>
      <c r="F164" s="853">
        <v>2</v>
      </c>
      <c r="G164" s="853">
        <v>4283.7</v>
      </c>
      <c r="H164" s="853"/>
      <c r="I164" s="853">
        <v>2141.85</v>
      </c>
      <c r="J164" s="853"/>
      <c r="K164" s="853"/>
      <c r="L164" s="853"/>
      <c r="M164" s="853"/>
      <c r="N164" s="853">
        <v>4</v>
      </c>
      <c r="O164" s="853">
        <v>3993</v>
      </c>
      <c r="P164" s="838"/>
      <c r="Q164" s="854">
        <v>998.25</v>
      </c>
    </row>
    <row r="165" spans="1:17" ht="14.45" customHeight="1" x14ac:dyDescent="0.2">
      <c r="A165" s="832" t="s">
        <v>6386</v>
      </c>
      <c r="B165" s="833" t="s">
        <v>6387</v>
      </c>
      <c r="C165" s="833" t="s">
        <v>5097</v>
      </c>
      <c r="D165" s="833" t="s">
        <v>6413</v>
      </c>
      <c r="E165" s="833" t="s">
        <v>6414</v>
      </c>
      <c r="F165" s="853"/>
      <c r="G165" s="853"/>
      <c r="H165" s="853"/>
      <c r="I165" s="853"/>
      <c r="J165" s="853">
        <v>1</v>
      </c>
      <c r="K165" s="853">
        <v>2236.5</v>
      </c>
      <c r="L165" s="853">
        <v>1</v>
      </c>
      <c r="M165" s="853">
        <v>2236.5</v>
      </c>
      <c r="N165" s="853">
        <v>1</v>
      </c>
      <c r="O165" s="853">
        <v>1569.37</v>
      </c>
      <c r="P165" s="838">
        <v>0.701708025933378</v>
      </c>
      <c r="Q165" s="854">
        <v>1569.37</v>
      </c>
    </row>
    <row r="166" spans="1:17" ht="14.45" customHeight="1" x14ac:dyDescent="0.2">
      <c r="A166" s="832" t="s">
        <v>6386</v>
      </c>
      <c r="B166" s="833" t="s">
        <v>6387</v>
      </c>
      <c r="C166" s="833" t="s">
        <v>5097</v>
      </c>
      <c r="D166" s="833" t="s">
        <v>6415</v>
      </c>
      <c r="E166" s="833" t="s">
        <v>6416</v>
      </c>
      <c r="F166" s="853">
        <v>1</v>
      </c>
      <c r="G166" s="853">
        <v>166546.75</v>
      </c>
      <c r="H166" s="853">
        <v>0.16809396416943903</v>
      </c>
      <c r="I166" s="853">
        <v>166546.75</v>
      </c>
      <c r="J166" s="853">
        <v>6</v>
      </c>
      <c r="K166" s="853">
        <v>990795.54</v>
      </c>
      <c r="L166" s="853">
        <v>1</v>
      </c>
      <c r="M166" s="853">
        <v>165132.59</v>
      </c>
      <c r="N166" s="853"/>
      <c r="O166" s="853"/>
      <c r="P166" s="838"/>
      <c r="Q166" s="854"/>
    </row>
    <row r="167" spans="1:17" ht="14.45" customHeight="1" x14ac:dyDescent="0.2">
      <c r="A167" s="832" t="s">
        <v>6386</v>
      </c>
      <c r="B167" s="833" t="s">
        <v>6387</v>
      </c>
      <c r="C167" s="833" t="s">
        <v>5097</v>
      </c>
      <c r="D167" s="833" t="s">
        <v>6417</v>
      </c>
      <c r="E167" s="833" t="s">
        <v>6418</v>
      </c>
      <c r="F167" s="853">
        <v>1</v>
      </c>
      <c r="G167" s="853">
        <v>1002.8</v>
      </c>
      <c r="H167" s="853">
        <v>0.21262655711635303</v>
      </c>
      <c r="I167" s="853">
        <v>1002.8</v>
      </c>
      <c r="J167" s="853">
        <v>5</v>
      </c>
      <c r="K167" s="853">
        <v>4716.25</v>
      </c>
      <c r="L167" s="853">
        <v>1</v>
      </c>
      <c r="M167" s="853">
        <v>943.25</v>
      </c>
      <c r="N167" s="853">
        <v>2</v>
      </c>
      <c r="O167" s="853">
        <v>1790.8</v>
      </c>
      <c r="P167" s="838">
        <v>0.37970845481049564</v>
      </c>
      <c r="Q167" s="854">
        <v>895.4</v>
      </c>
    </row>
    <row r="168" spans="1:17" ht="14.45" customHeight="1" x14ac:dyDescent="0.2">
      <c r="A168" s="832" t="s">
        <v>6386</v>
      </c>
      <c r="B168" s="833" t="s">
        <v>6387</v>
      </c>
      <c r="C168" s="833" t="s">
        <v>5097</v>
      </c>
      <c r="D168" s="833" t="s">
        <v>6419</v>
      </c>
      <c r="E168" s="833" t="s">
        <v>6420</v>
      </c>
      <c r="F168" s="853"/>
      <c r="G168" s="853"/>
      <c r="H168" s="853"/>
      <c r="I168" s="853"/>
      <c r="J168" s="853">
        <v>1</v>
      </c>
      <c r="K168" s="853">
        <v>7650</v>
      </c>
      <c r="L168" s="853">
        <v>1</v>
      </c>
      <c r="M168" s="853">
        <v>7650</v>
      </c>
      <c r="N168" s="853"/>
      <c r="O168" s="853"/>
      <c r="P168" s="838"/>
      <c r="Q168" s="854"/>
    </row>
    <row r="169" spans="1:17" ht="14.45" customHeight="1" x14ac:dyDescent="0.2">
      <c r="A169" s="832" t="s">
        <v>6386</v>
      </c>
      <c r="B169" s="833" t="s">
        <v>6387</v>
      </c>
      <c r="C169" s="833" t="s">
        <v>5097</v>
      </c>
      <c r="D169" s="833" t="s">
        <v>6421</v>
      </c>
      <c r="E169" s="833" t="s">
        <v>6422</v>
      </c>
      <c r="F169" s="853"/>
      <c r="G169" s="853"/>
      <c r="H169" s="853"/>
      <c r="I169" s="853"/>
      <c r="J169" s="853"/>
      <c r="K169" s="853"/>
      <c r="L169" s="853"/>
      <c r="M169" s="853"/>
      <c r="N169" s="853">
        <v>3</v>
      </c>
      <c r="O169" s="853">
        <v>8913.66</v>
      </c>
      <c r="P169" s="838"/>
      <c r="Q169" s="854">
        <v>2971.22</v>
      </c>
    </row>
    <row r="170" spans="1:17" ht="14.45" customHeight="1" x14ac:dyDescent="0.2">
      <c r="A170" s="832" t="s">
        <v>6386</v>
      </c>
      <c r="B170" s="833" t="s">
        <v>6387</v>
      </c>
      <c r="C170" s="833" t="s">
        <v>5097</v>
      </c>
      <c r="D170" s="833" t="s">
        <v>6423</v>
      </c>
      <c r="E170" s="833" t="s">
        <v>6424</v>
      </c>
      <c r="F170" s="853"/>
      <c r="G170" s="853"/>
      <c r="H170" s="853"/>
      <c r="I170" s="853"/>
      <c r="J170" s="853">
        <v>1</v>
      </c>
      <c r="K170" s="853">
        <v>750.76</v>
      </c>
      <c r="L170" s="853">
        <v>1</v>
      </c>
      <c r="M170" s="853">
        <v>750.76</v>
      </c>
      <c r="N170" s="853">
        <v>2</v>
      </c>
      <c r="O170" s="853">
        <v>1501.52</v>
      </c>
      <c r="P170" s="838">
        <v>2</v>
      </c>
      <c r="Q170" s="854">
        <v>750.76</v>
      </c>
    </row>
    <row r="171" spans="1:17" ht="14.45" customHeight="1" x14ac:dyDescent="0.2">
      <c r="A171" s="832" t="s">
        <v>6386</v>
      </c>
      <c r="B171" s="833" t="s">
        <v>6387</v>
      </c>
      <c r="C171" s="833" t="s">
        <v>5097</v>
      </c>
      <c r="D171" s="833" t="s">
        <v>6425</v>
      </c>
      <c r="E171" s="833" t="s">
        <v>6426</v>
      </c>
      <c r="F171" s="853"/>
      <c r="G171" s="853"/>
      <c r="H171" s="853"/>
      <c r="I171" s="853"/>
      <c r="J171" s="853">
        <v>1</v>
      </c>
      <c r="K171" s="853">
        <v>10072.94</v>
      </c>
      <c r="L171" s="853">
        <v>1</v>
      </c>
      <c r="M171" s="853">
        <v>10072.94</v>
      </c>
      <c r="N171" s="853">
        <v>1</v>
      </c>
      <c r="O171" s="853">
        <v>10072.94</v>
      </c>
      <c r="P171" s="838">
        <v>1</v>
      </c>
      <c r="Q171" s="854">
        <v>10072.94</v>
      </c>
    </row>
    <row r="172" spans="1:17" ht="14.45" customHeight="1" x14ac:dyDescent="0.2">
      <c r="A172" s="832" t="s">
        <v>6386</v>
      </c>
      <c r="B172" s="833" t="s">
        <v>6387</v>
      </c>
      <c r="C172" s="833" t="s">
        <v>5097</v>
      </c>
      <c r="D172" s="833" t="s">
        <v>6427</v>
      </c>
      <c r="E172" s="833" t="s">
        <v>6428</v>
      </c>
      <c r="F172" s="853">
        <v>1</v>
      </c>
      <c r="G172" s="853">
        <v>2974.36</v>
      </c>
      <c r="H172" s="853"/>
      <c r="I172" s="853">
        <v>2974.36</v>
      </c>
      <c r="J172" s="853"/>
      <c r="K172" s="853"/>
      <c r="L172" s="853"/>
      <c r="M172" s="853"/>
      <c r="N172" s="853"/>
      <c r="O172" s="853"/>
      <c r="P172" s="838"/>
      <c r="Q172" s="854"/>
    </row>
    <row r="173" spans="1:17" ht="14.45" customHeight="1" x14ac:dyDescent="0.2">
      <c r="A173" s="832" t="s">
        <v>6386</v>
      </c>
      <c r="B173" s="833" t="s">
        <v>6387</v>
      </c>
      <c r="C173" s="833" t="s">
        <v>5097</v>
      </c>
      <c r="D173" s="833" t="s">
        <v>6429</v>
      </c>
      <c r="E173" s="833" t="s">
        <v>6430</v>
      </c>
      <c r="F173" s="853"/>
      <c r="G173" s="853"/>
      <c r="H173" s="853"/>
      <c r="I173" s="853"/>
      <c r="J173" s="853">
        <v>2</v>
      </c>
      <c r="K173" s="853">
        <v>9935.7800000000007</v>
      </c>
      <c r="L173" s="853">
        <v>1</v>
      </c>
      <c r="M173" s="853">
        <v>4967.8900000000003</v>
      </c>
      <c r="N173" s="853"/>
      <c r="O173" s="853"/>
      <c r="P173" s="838"/>
      <c r="Q173" s="854"/>
    </row>
    <row r="174" spans="1:17" ht="14.45" customHeight="1" x14ac:dyDescent="0.2">
      <c r="A174" s="832" t="s">
        <v>6386</v>
      </c>
      <c r="B174" s="833" t="s">
        <v>6387</v>
      </c>
      <c r="C174" s="833" t="s">
        <v>5097</v>
      </c>
      <c r="D174" s="833" t="s">
        <v>6431</v>
      </c>
      <c r="E174" s="833" t="s">
        <v>6432</v>
      </c>
      <c r="F174" s="853">
        <v>2</v>
      </c>
      <c r="G174" s="853">
        <v>2994.88</v>
      </c>
      <c r="H174" s="853">
        <v>1.120234604105572</v>
      </c>
      <c r="I174" s="853">
        <v>1497.44</v>
      </c>
      <c r="J174" s="853">
        <v>2</v>
      </c>
      <c r="K174" s="853">
        <v>2673.44</v>
      </c>
      <c r="L174" s="853">
        <v>1</v>
      </c>
      <c r="M174" s="853">
        <v>1336.72</v>
      </c>
      <c r="N174" s="853">
        <v>1</v>
      </c>
      <c r="O174" s="853">
        <v>1336.72</v>
      </c>
      <c r="P174" s="838">
        <v>0.5</v>
      </c>
      <c r="Q174" s="854">
        <v>1336.72</v>
      </c>
    </row>
    <row r="175" spans="1:17" ht="14.45" customHeight="1" x14ac:dyDescent="0.2">
      <c r="A175" s="832" t="s">
        <v>6386</v>
      </c>
      <c r="B175" s="833" t="s">
        <v>6387</v>
      </c>
      <c r="C175" s="833" t="s">
        <v>5097</v>
      </c>
      <c r="D175" s="833" t="s">
        <v>6433</v>
      </c>
      <c r="E175" s="833" t="s">
        <v>6434</v>
      </c>
      <c r="F175" s="853"/>
      <c r="G175" s="853"/>
      <c r="H175" s="853"/>
      <c r="I175" s="853"/>
      <c r="J175" s="853"/>
      <c r="K175" s="853"/>
      <c r="L175" s="853"/>
      <c r="M175" s="853"/>
      <c r="N175" s="853">
        <v>3</v>
      </c>
      <c r="O175" s="853">
        <v>56925</v>
      </c>
      <c r="P175" s="838"/>
      <c r="Q175" s="854">
        <v>18975</v>
      </c>
    </row>
    <row r="176" spans="1:17" ht="14.45" customHeight="1" x14ac:dyDescent="0.2">
      <c r="A176" s="832" t="s">
        <v>6386</v>
      </c>
      <c r="B176" s="833" t="s">
        <v>6387</v>
      </c>
      <c r="C176" s="833" t="s">
        <v>5097</v>
      </c>
      <c r="D176" s="833" t="s">
        <v>6435</v>
      </c>
      <c r="E176" s="833" t="s">
        <v>6436</v>
      </c>
      <c r="F176" s="853">
        <v>3</v>
      </c>
      <c r="G176" s="853">
        <v>2493.48</v>
      </c>
      <c r="H176" s="853">
        <v>0.6</v>
      </c>
      <c r="I176" s="853">
        <v>831.16</v>
      </c>
      <c r="J176" s="853">
        <v>5</v>
      </c>
      <c r="K176" s="853">
        <v>4155.8</v>
      </c>
      <c r="L176" s="853">
        <v>1</v>
      </c>
      <c r="M176" s="853">
        <v>831.16000000000008</v>
      </c>
      <c r="N176" s="853">
        <v>3</v>
      </c>
      <c r="O176" s="853">
        <v>2493.48</v>
      </c>
      <c r="P176" s="838">
        <v>0.6</v>
      </c>
      <c r="Q176" s="854">
        <v>831.16</v>
      </c>
    </row>
    <row r="177" spans="1:17" ht="14.45" customHeight="1" x14ac:dyDescent="0.2">
      <c r="A177" s="832" t="s">
        <v>6386</v>
      </c>
      <c r="B177" s="833" t="s">
        <v>6387</v>
      </c>
      <c r="C177" s="833" t="s">
        <v>5097</v>
      </c>
      <c r="D177" s="833" t="s">
        <v>6437</v>
      </c>
      <c r="E177" s="833" t="s">
        <v>6438</v>
      </c>
      <c r="F177" s="853"/>
      <c r="G177" s="853"/>
      <c r="H177" s="853"/>
      <c r="I177" s="853"/>
      <c r="J177" s="853">
        <v>2</v>
      </c>
      <c r="K177" s="853">
        <v>2945.76</v>
      </c>
      <c r="L177" s="853">
        <v>1</v>
      </c>
      <c r="M177" s="853">
        <v>1472.88</v>
      </c>
      <c r="N177" s="853"/>
      <c r="O177" s="853"/>
      <c r="P177" s="838"/>
      <c r="Q177" s="854"/>
    </row>
    <row r="178" spans="1:17" ht="14.45" customHeight="1" x14ac:dyDescent="0.2">
      <c r="A178" s="832" t="s">
        <v>6386</v>
      </c>
      <c r="B178" s="833" t="s">
        <v>6387</v>
      </c>
      <c r="C178" s="833" t="s">
        <v>5097</v>
      </c>
      <c r="D178" s="833" t="s">
        <v>6439</v>
      </c>
      <c r="E178" s="833" t="s">
        <v>6440</v>
      </c>
      <c r="F178" s="853">
        <v>3</v>
      </c>
      <c r="G178" s="853">
        <v>3936.42</v>
      </c>
      <c r="H178" s="853">
        <v>1</v>
      </c>
      <c r="I178" s="853">
        <v>1312.14</v>
      </c>
      <c r="J178" s="853">
        <v>3</v>
      </c>
      <c r="K178" s="853">
        <v>3936.42</v>
      </c>
      <c r="L178" s="853">
        <v>1</v>
      </c>
      <c r="M178" s="853">
        <v>1312.14</v>
      </c>
      <c r="N178" s="853">
        <v>2</v>
      </c>
      <c r="O178" s="853">
        <v>2624.28</v>
      </c>
      <c r="P178" s="838">
        <v>0.66666666666666674</v>
      </c>
      <c r="Q178" s="854">
        <v>1312.14</v>
      </c>
    </row>
    <row r="179" spans="1:17" ht="14.45" customHeight="1" x14ac:dyDescent="0.2">
      <c r="A179" s="832" t="s">
        <v>6386</v>
      </c>
      <c r="B179" s="833" t="s">
        <v>6387</v>
      </c>
      <c r="C179" s="833" t="s">
        <v>5097</v>
      </c>
      <c r="D179" s="833" t="s">
        <v>6441</v>
      </c>
      <c r="E179" s="833" t="s">
        <v>6442</v>
      </c>
      <c r="F179" s="853">
        <v>1</v>
      </c>
      <c r="G179" s="853">
        <v>1146.33</v>
      </c>
      <c r="H179" s="853">
        <v>0.35179575941151014</v>
      </c>
      <c r="I179" s="853">
        <v>1146.33</v>
      </c>
      <c r="J179" s="853">
        <v>3</v>
      </c>
      <c r="K179" s="853">
        <v>3258.51</v>
      </c>
      <c r="L179" s="853">
        <v>1</v>
      </c>
      <c r="M179" s="853">
        <v>1086.17</v>
      </c>
      <c r="N179" s="853">
        <v>3</v>
      </c>
      <c r="O179" s="853">
        <v>3058.4700000000003</v>
      </c>
      <c r="P179" s="838">
        <v>0.93860997818021119</v>
      </c>
      <c r="Q179" s="854">
        <v>1019.4900000000001</v>
      </c>
    </row>
    <row r="180" spans="1:17" ht="14.45" customHeight="1" x14ac:dyDescent="0.2">
      <c r="A180" s="832" t="s">
        <v>6386</v>
      </c>
      <c r="B180" s="833" t="s">
        <v>6387</v>
      </c>
      <c r="C180" s="833" t="s">
        <v>5097</v>
      </c>
      <c r="D180" s="833" t="s">
        <v>6443</v>
      </c>
      <c r="E180" s="833" t="s">
        <v>6444</v>
      </c>
      <c r="F180" s="853">
        <v>1</v>
      </c>
      <c r="G180" s="853">
        <v>359.1</v>
      </c>
      <c r="H180" s="853"/>
      <c r="I180" s="853">
        <v>359.1</v>
      </c>
      <c r="J180" s="853"/>
      <c r="K180" s="853"/>
      <c r="L180" s="853"/>
      <c r="M180" s="853"/>
      <c r="N180" s="853"/>
      <c r="O180" s="853"/>
      <c r="P180" s="838"/>
      <c r="Q180" s="854"/>
    </row>
    <row r="181" spans="1:17" ht="14.45" customHeight="1" x14ac:dyDescent="0.2">
      <c r="A181" s="832" t="s">
        <v>6386</v>
      </c>
      <c r="B181" s="833" t="s">
        <v>6387</v>
      </c>
      <c r="C181" s="833" t="s">
        <v>5097</v>
      </c>
      <c r="D181" s="833" t="s">
        <v>6445</v>
      </c>
      <c r="E181" s="833" t="s">
        <v>6446</v>
      </c>
      <c r="F181" s="853"/>
      <c r="G181" s="853"/>
      <c r="H181" s="853"/>
      <c r="I181" s="853"/>
      <c r="J181" s="853">
        <v>1</v>
      </c>
      <c r="K181" s="853">
        <v>5200.68</v>
      </c>
      <c r="L181" s="853">
        <v>1</v>
      </c>
      <c r="M181" s="853">
        <v>5200.68</v>
      </c>
      <c r="N181" s="853"/>
      <c r="O181" s="853"/>
      <c r="P181" s="838"/>
      <c r="Q181" s="854"/>
    </row>
    <row r="182" spans="1:17" ht="14.45" customHeight="1" x14ac:dyDescent="0.2">
      <c r="A182" s="832" t="s">
        <v>6386</v>
      </c>
      <c r="B182" s="833" t="s">
        <v>6387</v>
      </c>
      <c r="C182" s="833" t="s">
        <v>5097</v>
      </c>
      <c r="D182" s="833" t="s">
        <v>6447</v>
      </c>
      <c r="E182" s="833" t="s">
        <v>6448</v>
      </c>
      <c r="F182" s="853"/>
      <c r="G182" s="853"/>
      <c r="H182" s="853"/>
      <c r="I182" s="853"/>
      <c r="J182" s="853">
        <v>2</v>
      </c>
      <c r="K182" s="853">
        <v>12190.78</v>
      </c>
      <c r="L182" s="853">
        <v>1</v>
      </c>
      <c r="M182" s="853">
        <v>6095.39</v>
      </c>
      <c r="N182" s="853">
        <v>2</v>
      </c>
      <c r="O182" s="853">
        <v>7007.82</v>
      </c>
      <c r="P182" s="838">
        <v>0.5748459081371331</v>
      </c>
      <c r="Q182" s="854">
        <v>3503.91</v>
      </c>
    </row>
    <row r="183" spans="1:17" ht="14.45" customHeight="1" x14ac:dyDescent="0.2">
      <c r="A183" s="832" t="s">
        <v>6386</v>
      </c>
      <c r="B183" s="833" t="s">
        <v>6387</v>
      </c>
      <c r="C183" s="833" t="s">
        <v>5097</v>
      </c>
      <c r="D183" s="833" t="s">
        <v>6449</v>
      </c>
      <c r="E183" s="833" t="s">
        <v>6450</v>
      </c>
      <c r="F183" s="853"/>
      <c r="G183" s="853"/>
      <c r="H183" s="853"/>
      <c r="I183" s="853"/>
      <c r="J183" s="853">
        <v>1</v>
      </c>
      <c r="K183" s="853">
        <v>16952.3</v>
      </c>
      <c r="L183" s="853">
        <v>1</v>
      </c>
      <c r="M183" s="853">
        <v>16952.3</v>
      </c>
      <c r="N183" s="853"/>
      <c r="O183" s="853"/>
      <c r="P183" s="838"/>
      <c r="Q183" s="854"/>
    </row>
    <row r="184" spans="1:17" ht="14.45" customHeight="1" x14ac:dyDescent="0.2">
      <c r="A184" s="832" t="s">
        <v>6386</v>
      </c>
      <c r="B184" s="833" t="s">
        <v>6387</v>
      </c>
      <c r="C184" s="833" t="s">
        <v>5097</v>
      </c>
      <c r="D184" s="833" t="s">
        <v>6451</v>
      </c>
      <c r="E184" s="833" t="s">
        <v>6452</v>
      </c>
      <c r="F184" s="853"/>
      <c r="G184" s="853"/>
      <c r="H184" s="853"/>
      <c r="I184" s="853"/>
      <c r="J184" s="853"/>
      <c r="K184" s="853"/>
      <c r="L184" s="853"/>
      <c r="M184" s="853"/>
      <c r="N184" s="853">
        <v>1</v>
      </c>
      <c r="O184" s="853">
        <v>34649.800000000003</v>
      </c>
      <c r="P184" s="838"/>
      <c r="Q184" s="854">
        <v>34649.800000000003</v>
      </c>
    </row>
    <row r="185" spans="1:17" ht="14.45" customHeight="1" x14ac:dyDescent="0.2">
      <c r="A185" s="832" t="s">
        <v>6386</v>
      </c>
      <c r="B185" s="833" t="s">
        <v>6387</v>
      </c>
      <c r="C185" s="833" t="s">
        <v>5097</v>
      </c>
      <c r="D185" s="833" t="s">
        <v>6453</v>
      </c>
      <c r="E185" s="833" t="s">
        <v>6454</v>
      </c>
      <c r="F185" s="853">
        <v>1</v>
      </c>
      <c r="G185" s="853">
        <v>88685.78</v>
      </c>
      <c r="H185" s="853"/>
      <c r="I185" s="853">
        <v>88685.78</v>
      </c>
      <c r="J185" s="853"/>
      <c r="K185" s="853"/>
      <c r="L185" s="853"/>
      <c r="M185" s="853"/>
      <c r="N185" s="853"/>
      <c r="O185" s="853"/>
      <c r="P185" s="838"/>
      <c r="Q185" s="854"/>
    </row>
    <row r="186" spans="1:17" ht="14.45" customHeight="1" x14ac:dyDescent="0.2">
      <c r="A186" s="832" t="s">
        <v>6386</v>
      </c>
      <c r="B186" s="833" t="s">
        <v>6387</v>
      </c>
      <c r="C186" s="833" t="s">
        <v>5097</v>
      </c>
      <c r="D186" s="833" t="s">
        <v>6455</v>
      </c>
      <c r="E186" s="833" t="s">
        <v>6456</v>
      </c>
      <c r="F186" s="853"/>
      <c r="G186" s="853"/>
      <c r="H186" s="853"/>
      <c r="I186" s="853"/>
      <c r="J186" s="853"/>
      <c r="K186" s="853"/>
      <c r="L186" s="853"/>
      <c r="M186" s="853"/>
      <c r="N186" s="853">
        <v>1</v>
      </c>
      <c r="O186" s="853">
        <v>26703</v>
      </c>
      <c r="P186" s="838"/>
      <c r="Q186" s="854">
        <v>26703</v>
      </c>
    </row>
    <row r="187" spans="1:17" ht="14.45" customHeight="1" x14ac:dyDescent="0.2">
      <c r="A187" s="832" t="s">
        <v>6386</v>
      </c>
      <c r="B187" s="833" t="s">
        <v>6387</v>
      </c>
      <c r="C187" s="833" t="s">
        <v>5097</v>
      </c>
      <c r="D187" s="833" t="s">
        <v>6457</v>
      </c>
      <c r="E187" s="833" t="s">
        <v>6458</v>
      </c>
      <c r="F187" s="853"/>
      <c r="G187" s="853"/>
      <c r="H187" s="853"/>
      <c r="I187" s="853"/>
      <c r="J187" s="853">
        <v>1</v>
      </c>
      <c r="K187" s="853">
        <v>26500</v>
      </c>
      <c r="L187" s="853">
        <v>1</v>
      </c>
      <c r="M187" s="853">
        <v>26500</v>
      </c>
      <c r="N187" s="853"/>
      <c r="O187" s="853"/>
      <c r="P187" s="838"/>
      <c r="Q187" s="854"/>
    </row>
    <row r="188" spans="1:17" ht="14.45" customHeight="1" x14ac:dyDescent="0.2">
      <c r="A188" s="832" t="s">
        <v>6386</v>
      </c>
      <c r="B188" s="833" t="s">
        <v>6387</v>
      </c>
      <c r="C188" s="833" t="s">
        <v>5097</v>
      </c>
      <c r="D188" s="833" t="s">
        <v>6459</v>
      </c>
      <c r="E188" s="833" t="s">
        <v>6460</v>
      </c>
      <c r="F188" s="853"/>
      <c r="G188" s="853"/>
      <c r="H188" s="853"/>
      <c r="I188" s="853"/>
      <c r="J188" s="853"/>
      <c r="K188" s="853"/>
      <c r="L188" s="853"/>
      <c r="M188" s="853"/>
      <c r="N188" s="853">
        <v>1</v>
      </c>
      <c r="O188" s="853">
        <v>155448.10999999999</v>
      </c>
      <c r="P188" s="838"/>
      <c r="Q188" s="854">
        <v>155448.10999999999</v>
      </c>
    </row>
    <row r="189" spans="1:17" ht="14.45" customHeight="1" x14ac:dyDescent="0.2">
      <c r="A189" s="832" t="s">
        <v>6386</v>
      </c>
      <c r="B189" s="833" t="s">
        <v>6387</v>
      </c>
      <c r="C189" s="833" t="s">
        <v>5097</v>
      </c>
      <c r="D189" s="833" t="s">
        <v>6461</v>
      </c>
      <c r="E189" s="833" t="s">
        <v>6462</v>
      </c>
      <c r="F189" s="853">
        <v>1</v>
      </c>
      <c r="G189" s="853">
        <v>38997.620000000003</v>
      </c>
      <c r="H189" s="853"/>
      <c r="I189" s="853">
        <v>38997.620000000003</v>
      </c>
      <c r="J189" s="853"/>
      <c r="K189" s="853"/>
      <c r="L189" s="853"/>
      <c r="M189" s="853"/>
      <c r="N189" s="853"/>
      <c r="O189" s="853"/>
      <c r="P189" s="838"/>
      <c r="Q189" s="854"/>
    </row>
    <row r="190" spans="1:17" ht="14.45" customHeight="1" x14ac:dyDescent="0.2">
      <c r="A190" s="832" t="s">
        <v>6386</v>
      </c>
      <c r="B190" s="833" t="s">
        <v>6387</v>
      </c>
      <c r="C190" s="833" t="s">
        <v>5097</v>
      </c>
      <c r="D190" s="833" t="s">
        <v>6463</v>
      </c>
      <c r="E190" s="833" t="s">
        <v>6464</v>
      </c>
      <c r="F190" s="853"/>
      <c r="G190" s="853"/>
      <c r="H190" s="853"/>
      <c r="I190" s="853"/>
      <c r="J190" s="853"/>
      <c r="K190" s="853"/>
      <c r="L190" s="853"/>
      <c r="M190" s="853"/>
      <c r="N190" s="853">
        <v>1</v>
      </c>
      <c r="O190" s="853">
        <v>171786.86</v>
      </c>
      <c r="P190" s="838"/>
      <c r="Q190" s="854">
        <v>171786.86</v>
      </c>
    </row>
    <row r="191" spans="1:17" ht="14.45" customHeight="1" x14ac:dyDescent="0.2">
      <c r="A191" s="832" t="s">
        <v>6386</v>
      </c>
      <c r="B191" s="833" t="s">
        <v>6387</v>
      </c>
      <c r="C191" s="833" t="s">
        <v>5050</v>
      </c>
      <c r="D191" s="833" t="s">
        <v>6465</v>
      </c>
      <c r="E191" s="833" t="s">
        <v>6466</v>
      </c>
      <c r="F191" s="853">
        <v>11</v>
      </c>
      <c r="G191" s="853">
        <v>2343</v>
      </c>
      <c r="H191" s="853">
        <v>3.6495327102803738</v>
      </c>
      <c r="I191" s="853">
        <v>213</v>
      </c>
      <c r="J191" s="853">
        <v>3</v>
      </c>
      <c r="K191" s="853">
        <v>642</v>
      </c>
      <c r="L191" s="853">
        <v>1</v>
      </c>
      <c r="M191" s="853">
        <v>214</v>
      </c>
      <c r="N191" s="853">
        <v>5</v>
      </c>
      <c r="O191" s="853">
        <v>1075</v>
      </c>
      <c r="P191" s="838">
        <v>1.6744548286604362</v>
      </c>
      <c r="Q191" s="854">
        <v>215</v>
      </c>
    </row>
    <row r="192" spans="1:17" ht="14.45" customHeight="1" x14ac:dyDescent="0.2">
      <c r="A192" s="832" t="s">
        <v>6386</v>
      </c>
      <c r="B192" s="833" t="s">
        <v>6387</v>
      </c>
      <c r="C192" s="833" t="s">
        <v>5050</v>
      </c>
      <c r="D192" s="833" t="s">
        <v>6467</v>
      </c>
      <c r="E192" s="833" t="s">
        <v>6468</v>
      </c>
      <c r="F192" s="853">
        <v>1</v>
      </c>
      <c r="G192" s="853">
        <v>187</v>
      </c>
      <c r="H192" s="853">
        <v>0.5</v>
      </c>
      <c r="I192" s="853">
        <v>187</v>
      </c>
      <c r="J192" s="853">
        <v>2</v>
      </c>
      <c r="K192" s="853">
        <v>374</v>
      </c>
      <c r="L192" s="853">
        <v>1</v>
      </c>
      <c r="M192" s="853">
        <v>187</v>
      </c>
      <c r="N192" s="853">
        <v>2</v>
      </c>
      <c r="O192" s="853">
        <v>376</v>
      </c>
      <c r="P192" s="838">
        <v>1.0053475935828877</v>
      </c>
      <c r="Q192" s="854">
        <v>188</v>
      </c>
    </row>
    <row r="193" spans="1:17" ht="14.45" customHeight="1" x14ac:dyDescent="0.2">
      <c r="A193" s="832" t="s">
        <v>6386</v>
      </c>
      <c r="B193" s="833" t="s">
        <v>6387</v>
      </c>
      <c r="C193" s="833" t="s">
        <v>5050</v>
      </c>
      <c r="D193" s="833" t="s">
        <v>6469</v>
      </c>
      <c r="E193" s="833" t="s">
        <v>6470</v>
      </c>
      <c r="F193" s="853">
        <v>1</v>
      </c>
      <c r="G193" s="853">
        <v>128</v>
      </c>
      <c r="H193" s="853"/>
      <c r="I193" s="853">
        <v>128</v>
      </c>
      <c r="J193" s="853"/>
      <c r="K193" s="853"/>
      <c r="L193" s="853"/>
      <c r="M193" s="853"/>
      <c r="N193" s="853"/>
      <c r="O193" s="853"/>
      <c r="P193" s="838"/>
      <c r="Q193" s="854"/>
    </row>
    <row r="194" spans="1:17" ht="14.45" customHeight="1" x14ac:dyDescent="0.2">
      <c r="A194" s="832" t="s">
        <v>6386</v>
      </c>
      <c r="B194" s="833" t="s">
        <v>6387</v>
      </c>
      <c r="C194" s="833" t="s">
        <v>5050</v>
      </c>
      <c r="D194" s="833" t="s">
        <v>6471</v>
      </c>
      <c r="E194" s="833" t="s">
        <v>6472</v>
      </c>
      <c r="F194" s="853">
        <v>5</v>
      </c>
      <c r="G194" s="853">
        <v>1115</v>
      </c>
      <c r="H194" s="853">
        <v>0.71109693877551017</v>
      </c>
      <c r="I194" s="853">
        <v>223</v>
      </c>
      <c r="J194" s="853">
        <v>7</v>
      </c>
      <c r="K194" s="853">
        <v>1568</v>
      </c>
      <c r="L194" s="853">
        <v>1</v>
      </c>
      <c r="M194" s="853">
        <v>224</v>
      </c>
      <c r="N194" s="853">
        <v>3</v>
      </c>
      <c r="O194" s="853">
        <v>675</v>
      </c>
      <c r="P194" s="838">
        <v>0.43048469387755101</v>
      </c>
      <c r="Q194" s="854">
        <v>225</v>
      </c>
    </row>
    <row r="195" spans="1:17" ht="14.45" customHeight="1" x14ac:dyDescent="0.2">
      <c r="A195" s="832" t="s">
        <v>6386</v>
      </c>
      <c r="B195" s="833" t="s">
        <v>6387</v>
      </c>
      <c r="C195" s="833" t="s">
        <v>5050</v>
      </c>
      <c r="D195" s="833" t="s">
        <v>6473</v>
      </c>
      <c r="E195" s="833" t="s">
        <v>6474</v>
      </c>
      <c r="F195" s="853"/>
      <c r="G195" s="853"/>
      <c r="H195" s="853"/>
      <c r="I195" s="853"/>
      <c r="J195" s="853"/>
      <c r="K195" s="853"/>
      <c r="L195" s="853"/>
      <c r="M195" s="853"/>
      <c r="N195" s="853">
        <v>1</v>
      </c>
      <c r="O195" s="853">
        <v>225</v>
      </c>
      <c r="P195" s="838"/>
      <c r="Q195" s="854">
        <v>225</v>
      </c>
    </row>
    <row r="196" spans="1:17" ht="14.45" customHeight="1" x14ac:dyDescent="0.2">
      <c r="A196" s="832" t="s">
        <v>6386</v>
      </c>
      <c r="B196" s="833" t="s">
        <v>6387</v>
      </c>
      <c r="C196" s="833" t="s">
        <v>5050</v>
      </c>
      <c r="D196" s="833" t="s">
        <v>6475</v>
      </c>
      <c r="E196" s="833" t="s">
        <v>6476</v>
      </c>
      <c r="F196" s="853">
        <v>10</v>
      </c>
      <c r="G196" s="853">
        <v>2250</v>
      </c>
      <c r="H196" s="853">
        <v>1.2444690265486726</v>
      </c>
      <c r="I196" s="853">
        <v>225</v>
      </c>
      <c r="J196" s="853">
        <v>8</v>
      </c>
      <c r="K196" s="853">
        <v>1808</v>
      </c>
      <c r="L196" s="853">
        <v>1</v>
      </c>
      <c r="M196" s="853">
        <v>226</v>
      </c>
      <c r="N196" s="853">
        <v>8</v>
      </c>
      <c r="O196" s="853">
        <v>1816</v>
      </c>
      <c r="P196" s="838">
        <v>1.0044247787610618</v>
      </c>
      <c r="Q196" s="854">
        <v>227</v>
      </c>
    </row>
    <row r="197" spans="1:17" ht="14.45" customHeight="1" x14ac:dyDescent="0.2">
      <c r="A197" s="832" t="s">
        <v>6386</v>
      </c>
      <c r="B197" s="833" t="s">
        <v>6387</v>
      </c>
      <c r="C197" s="833" t="s">
        <v>5050</v>
      </c>
      <c r="D197" s="833" t="s">
        <v>6477</v>
      </c>
      <c r="E197" s="833" t="s">
        <v>6478</v>
      </c>
      <c r="F197" s="853">
        <v>1</v>
      </c>
      <c r="G197" s="853">
        <v>626</v>
      </c>
      <c r="H197" s="853"/>
      <c r="I197" s="853">
        <v>626</v>
      </c>
      <c r="J197" s="853"/>
      <c r="K197" s="853"/>
      <c r="L197" s="853"/>
      <c r="M197" s="853"/>
      <c r="N197" s="853"/>
      <c r="O197" s="853"/>
      <c r="P197" s="838"/>
      <c r="Q197" s="854"/>
    </row>
    <row r="198" spans="1:17" ht="14.45" customHeight="1" x14ac:dyDescent="0.2">
      <c r="A198" s="832" t="s">
        <v>6386</v>
      </c>
      <c r="B198" s="833" t="s">
        <v>6387</v>
      </c>
      <c r="C198" s="833" t="s">
        <v>5050</v>
      </c>
      <c r="D198" s="833" t="s">
        <v>6479</v>
      </c>
      <c r="E198" s="833" t="s">
        <v>6480</v>
      </c>
      <c r="F198" s="853"/>
      <c r="G198" s="853"/>
      <c r="H198" s="853"/>
      <c r="I198" s="853"/>
      <c r="J198" s="853">
        <v>2</v>
      </c>
      <c r="K198" s="853">
        <v>8332</v>
      </c>
      <c r="L198" s="853">
        <v>1</v>
      </c>
      <c r="M198" s="853">
        <v>4166</v>
      </c>
      <c r="N198" s="853">
        <v>1</v>
      </c>
      <c r="O198" s="853">
        <v>4173</v>
      </c>
      <c r="P198" s="838">
        <v>0.50084013442150743</v>
      </c>
      <c r="Q198" s="854">
        <v>4173</v>
      </c>
    </row>
    <row r="199" spans="1:17" ht="14.45" customHeight="1" x14ac:dyDescent="0.2">
      <c r="A199" s="832" t="s">
        <v>6386</v>
      </c>
      <c r="B199" s="833" t="s">
        <v>6387</v>
      </c>
      <c r="C199" s="833" t="s">
        <v>5050</v>
      </c>
      <c r="D199" s="833" t="s">
        <v>6481</v>
      </c>
      <c r="E199" s="833" t="s">
        <v>6482</v>
      </c>
      <c r="F199" s="853">
        <v>2</v>
      </c>
      <c r="G199" s="853">
        <v>30524</v>
      </c>
      <c r="H199" s="853">
        <v>0.39992138879790368</v>
      </c>
      <c r="I199" s="853">
        <v>15262</v>
      </c>
      <c r="J199" s="853">
        <v>5</v>
      </c>
      <c r="K199" s="853">
        <v>76325</v>
      </c>
      <c r="L199" s="853">
        <v>1</v>
      </c>
      <c r="M199" s="853">
        <v>15265</v>
      </c>
      <c r="N199" s="853">
        <v>3</v>
      </c>
      <c r="O199" s="853">
        <v>45840</v>
      </c>
      <c r="P199" s="838">
        <v>0.60058958401572227</v>
      </c>
      <c r="Q199" s="854">
        <v>15280</v>
      </c>
    </row>
    <row r="200" spans="1:17" ht="14.45" customHeight="1" x14ac:dyDescent="0.2">
      <c r="A200" s="832" t="s">
        <v>6386</v>
      </c>
      <c r="B200" s="833" t="s">
        <v>6387</v>
      </c>
      <c r="C200" s="833" t="s">
        <v>5050</v>
      </c>
      <c r="D200" s="833" t="s">
        <v>6483</v>
      </c>
      <c r="E200" s="833" t="s">
        <v>6484</v>
      </c>
      <c r="F200" s="853">
        <v>9</v>
      </c>
      <c r="G200" s="853">
        <v>34740</v>
      </c>
      <c r="H200" s="853">
        <v>0.69194916942198148</v>
      </c>
      <c r="I200" s="853">
        <v>3860</v>
      </c>
      <c r="J200" s="853">
        <v>13</v>
      </c>
      <c r="K200" s="853">
        <v>50206</v>
      </c>
      <c r="L200" s="853">
        <v>1</v>
      </c>
      <c r="M200" s="853">
        <v>3862</v>
      </c>
      <c r="N200" s="853">
        <v>6</v>
      </c>
      <c r="O200" s="853">
        <v>23202</v>
      </c>
      <c r="P200" s="838">
        <v>0.46213599968131297</v>
      </c>
      <c r="Q200" s="854">
        <v>3867</v>
      </c>
    </row>
    <row r="201" spans="1:17" ht="14.45" customHeight="1" x14ac:dyDescent="0.2">
      <c r="A201" s="832" t="s">
        <v>6386</v>
      </c>
      <c r="B201" s="833" t="s">
        <v>6387</v>
      </c>
      <c r="C201" s="833" t="s">
        <v>5050</v>
      </c>
      <c r="D201" s="833" t="s">
        <v>6485</v>
      </c>
      <c r="E201" s="833" t="s">
        <v>6486</v>
      </c>
      <c r="F201" s="853">
        <v>1</v>
      </c>
      <c r="G201" s="853">
        <v>7926</v>
      </c>
      <c r="H201" s="853">
        <v>0.33324924318869831</v>
      </c>
      <c r="I201" s="853">
        <v>7926</v>
      </c>
      <c r="J201" s="853">
        <v>3</v>
      </c>
      <c r="K201" s="853">
        <v>23784</v>
      </c>
      <c r="L201" s="853">
        <v>1</v>
      </c>
      <c r="M201" s="853">
        <v>7928</v>
      </c>
      <c r="N201" s="853">
        <v>4</v>
      </c>
      <c r="O201" s="853">
        <v>31752</v>
      </c>
      <c r="P201" s="838">
        <v>1.3350151362260343</v>
      </c>
      <c r="Q201" s="854">
        <v>7938</v>
      </c>
    </row>
    <row r="202" spans="1:17" ht="14.45" customHeight="1" x14ac:dyDescent="0.2">
      <c r="A202" s="832" t="s">
        <v>6386</v>
      </c>
      <c r="B202" s="833" t="s">
        <v>6387</v>
      </c>
      <c r="C202" s="833" t="s">
        <v>5050</v>
      </c>
      <c r="D202" s="833" t="s">
        <v>6487</v>
      </c>
      <c r="E202" s="833" t="s">
        <v>6488</v>
      </c>
      <c r="F202" s="853">
        <v>4</v>
      </c>
      <c r="G202" s="853">
        <v>5176</v>
      </c>
      <c r="H202" s="853">
        <v>2</v>
      </c>
      <c r="I202" s="853">
        <v>1294</v>
      </c>
      <c r="J202" s="853">
        <v>2</v>
      </c>
      <c r="K202" s="853">
        <v>2588</v>
      </c>
      <c r="L202" s="853">
        <v>1</v>
      </c>
      <c r="M202" s="853">
        <v>1294</v>
      </c>
      <c r="N202" s="853">
        <v>1</v>
      </c>
      <c r="O202" s="853">
        <v>1297</v>
      </c>
      <c r="P202" s="838">
        <v>0.50115919629057182</v>
      </c>
      <c r="Q202" s="854">
        <v>1297</v>
      </c>
    </row>
    <row r="203" spans="1:17" ht="14.45" customHeight="1" x14ac:dyDescent="0.2">
      <c r="A203" s="832" t="s">
        <v>6386</v>
      </c>
      <c r="B203" s="833" t="s">
        <v>6387</v>
      </c>
      <c r="C203" s="833" t="s">
        <v>5050</v>
      </c>
      <c r="D203" s="833" t="s">
        <v>6489</v>
      </c>
      <c r="E203" s="833" t="s">
        <v>6490</v>
      </c>
      <c r="F203" s="853">
        <v>3</v>
      </c>
      <c r="G203" s="853">
        <v>3534</v>
      </c>
      <c r="H203" s="853">
        <v>3</v>
      </c>
      <c r="I203" s="853">
        <v>1178</v>
      </c>
      <c r="J203" s="853">
        <v>1</v>
      </c>
      <c r="K203" s="853">
        <v>1178</v>
      </c>
      <c r="L203" s="853">
        <v>1</v>
      </c>
      <c r="M203" s="853">
        <v>1178</v>
      </c>
      <c r="N203" s="853">
        <v>2</v>
      </c>
      <c r="O203" s="853">
        <v>2360</v>
      </c>
      <c r="P203" s="838">
        <v>2.0033955857385397</v>
      </c>
      <c r="Q203" s="854">
        <v>1180</v>
      </c>
    </row>
    <row r="204" spans="1:17" ht="14.45" customHeight="1" x14ac:dyDescent="0.2">
      <c r="A204" s="832" t="s">
        <v>6386</v>
      </c>
      <c r="B204" s="833" t="s">
        <v>6387</v>
      </c>
      <c r="C204" s="833" t="s">
        <v>5050</v>
      </c>
      <c r="D204" s="833" t="s">
        <v>6491</v>
      </c>
      <c r="E204" s="833" t="s">
        <v>6492</v>
      </c>
      <c r="F204" s="853">
        <v>4</v>
      </c>
      <c r="G204" s="853">
        <v>20628</v>
      </c>
      <c r="H204" s="853">
        <v>0.79984490112446682</v>
      </c>
      <c r="I204" s="853">
        <v>5157</v>
      </c>
      <c r="J204" s="853">
        <v>5</v>
      </c>
      <c r="K204" s="853">
        <v>25790</v>
      </c>
      <c r="L204" s="853">
        <v>1</v>
      </c>
      <c r="M204" s="853">
        <v>5158</v>
      </c>
      <c r="N204" s="853">
        <v>4</v>
      </c>
      <c r="O204" s="853">
        <v>20648</v>
      </c>
      <c r="P204" s="838">
        <v>0.8006203955021326</v>
      </c>
      <c r="Q204" s="854">
        <v>5162</v>
      </c>
    </row>
    <row r="205" spans="1:17" ht="14.45" customHeight="1" x14ac:dyDescent="0.2">
      <c r="A205" s="832" t="s">
        <v>6386</v>
      </c>
      <c r="B205" s="833" t="s">
        <v>6387</v>
      </c>
      <c r="C205" s="833" t="s">
        <v>5050</v>
      </c>
      <c r="D205" s="833" t="s">
        <v>6493</v>
      </c>
      <c r="E205" s="833" t="s">
        <v>6494</v>
      </c>
      <c r="F205" s="853">
        <v>1</v>
      </c>
      <c r="G205" s="853">
        <v>7807</v>
      </c>
      <c r="H205" s="853"/>
      <c r="I205" s="853">
        <v>7807</v>
      </c>
      <c r="J205" s="853"/>
      <c r="K205" s="853"/>
      <c r="L205" s="853"/>
      <c r="M205" s="853"/>
      <c r="N205" s="853"/>
      <c r="O205" s="853"/>
      <c r="P205" s="838"/>
      <c r="Q205" s="854"/>
    </row>
    <row r="206" spans="1:17" ht="14.45" customHeight="1" x14ac:dyDescent="0.2">
      <c r="A206" s="832" t="s">
        <v>6386</v>
      </c>
      <c r="B206" s="833" t="s">
        <v>6387</v>
      </c>
      <c r="C206" s="833" t="s">
        <v>5050</v>
      </c>
      <c r="D206" s="833" t="s">
        <v>6495</v>
      </c>
      <c r="E206" s="833" t="s">
        <v>6496</v>
      </c>
      <c r="F206" s="853"/>
      <c r="G206" s="853"/>
      <c r="H206" s="853"/>
      <c r="I206" s="853"/>
      <c r="J206" s="853">
        <v>1</v>
      </c>
      <c r="K206" s="853">
        <v>5621</v>
      </c>
      <c r="L206" s="853">
        <v>1</v>
      </c>
      <c r="M206" s="853">
        <v>5621</v>
      </c>
      <c r="N206" s="853">
        <v>1</v>
      </c>
      <c r="O206" s="853">
        <v>5626</v>
      </c>
      <c r="P206" s="838">
        <v>1.0008895214374667</v>
      </c>
      <c r="Q206" s="854">
        <v>5626</v>
      </c>
    </row>
    <row r="207" spans="1:17" ht="14.45" customHeight="1" x14ac:dyDescent="0.2">
      <c r="A207" s="832" t="s">
        <v>6386</v>
      </c>
      <c r="B207" s="833" t="s">
        <v>6387</v>
      </c>
      <c r="C207" s="833" t="s">
        <v>5050</v>
      </c>
      <c r="D207" s="833" t="s">
        <v>6497</v>
      </c>
      <c r="E207" s="833" t="s">
        <v>6498</v>
      </c>
      <c r="F207" s="853">
        <v>1</v>
      </c>
      <c r="G207" s="853">
        <v>801</v>
      </c>
      <c r="H207" s="853"/>
      <c r="I207" s="853">
        <v>801</v>
      </c>
      <c r="J207" s="853"/>
      <c r="K207" s="853"/>
      <c r="L207" s="853"/>
      <c r="M207" s="853"/>
      <c r="N207" s="853"/>
      <c r="O207" s="853"/>
      <c r="P207" s="838"/>
      <c r="Q207" s="854"/>
    </row>
    <row r="208" spans="1:17" ht="14.45" customHeight="1" x14ac:dyDescent="0.2">
      <c r="A208" s="832" t="s">
        <v>6386</v>
      </c>
      <c r="B208" s="833" t="s">
        <v>6387</v>
      </c>
      <c r="C208" s="833" t="s">
        <v>5050</v>
      </c>
      <c r="D208" s="833" t="s">
        <v>6499</v>
      </c>
      <c r="E208" s="833" t="s">
        <v>6500</v>
      </c>
      <c r="F208" s="853">
        <v>2002</v>
      </c>
      <c r="G208" s="853">
        <v>354354</v>
      </c>
      <c r="H208" s="853">
        <v>1.0611688747274861</v>
      </c>
      <c r="I208" s="853">
        <v>177</v>
      </c>
      <c r="J208" s="853">
        <v>1876</v>
      </c>
      <c r="K208" s="853">
        <v>333928</v>
      </c>
      <c r="L208" s="853">
        <v>1</v>
      </c>
      <c r="M208" s="853">
        <v>178</v>
      </c>
      <c r="N208" s="853">
        <v>1847</v>
      </c>
      <c r="O208" s="853">
        <v>330613</v>
      </c>
      <c r="P208" s="838">
        <v>0.99007271028485178</v>
      </c>
      <c r="Q208" s="854">
        <v>179</v>
      </c>
    </row>
    <row r="209" spans="1:17" ht="14.45" customHeight="1" x14ac:dyDescent="0.2">
      <c r="A209" s="832" t="s">
        <v>6386</v>
      </c>
      <c r="B209" s="833" t="s">
        <v>6387</v>
      </c>
      <c r="C209" s="833" t="s">
        <v>5050</v>
      </c>
      <c r="D209" s="833" t="s">
        <v>6501</v>
      </c>
      <c r="E209" s="833" t="s">
        <v>6502</v>
      </c>
      <c r="F209" s="853">
        <v>18</v>
      </c>
      <c r="G209" s="853">
        <v>36882</v>
      </c>
      <c r="H209" s="853">
        <v>0.52915351506456243</v>
      </c>
      <c r="I209" s="853">
        <v>2049</v>
      </c>
      <c r="J209" s="853">
        <v>34</v>
      </c>
      <c r="K209" s="853">
        <v>69700</v>
      </c>
      <c r="L209" s="853">
        <v>1</v>
      </c>
      <c r="M209" s="853">
        <v>2050</v>
      </c>
      <c r="N209" s="853">
        <v>25</v>
      </c>
      <c r="O209" s="853">
        <v>51325</v>
      </c>
      <c r="P209" s="838">
        <v>0.73637015781922521</v>
      </c>
      <c r="Q209" s="854">
        <v>2053</v>
      </c>
    </row>
    <row r="210" spans="1:17" ht="14.45" customHeight="1" x14ac:dyDescent="0.2">
      <c r="A210" s="832" t="s">
        <v>6386</v>
      </c>
      <c r="B210" s="833" t="s">
        <v>6387</v>
      </c>
      <c r="C210" s="833" t="s">
        <v>5050</v>
      </c>
      <c r="D210" s="833" t="s">
        <v>6503</v>
      </c>
      <c r="E210" s="833" t="s">
        <v>6504</v>
      </c>
      <c r="F210" s="853">
        <v>3</v>
      </c>
      <c r="G210" s="853">
        <v>8211</v>
      </c>
      <c r="H210" s="853">
        <v>1</v>
      </c>
      <c r="I210" s="853">
        <v>2737</v>
      </c>
      <c r="J210" s="853">
        <v>3</v>
      </c>
      <c r="K210" s="853">
        <v>8211</v>
      </c>
      <c r="L210" s="853">
        <v>1</v>
      </c>
      <c r="M210" s="853">
        <v>2737</v>
      </c>
      <c r="N210" s="853"/>
      <c r="O210" s="853"/>
      <c r="P210" s="838"/>
      <c r="Q210" s="854"/>
    </row>
    <row r="211" spans="1:17" ht="14.45" customHeight="1" x14ac:dyDescent="0.2">
      <c r="A211" s="832" t="s">
        <v>6386</v>
      </c>
      <c r="B211" s="833" t="s">
        <v>6387</v>
      </c>
      <c r="C211" s="833" t="s">
        <v>5050</v>
      </c>
      <c r="D211" s="833" t="s">
        <v>6505</v>
      </c>
      <c r="E211" s="833" t="s">
        <v>6506</v>
      </c>
      <c r="F211" s="853">
        <v>1</v>
      </c>
      <c r="G211" s="853">
        <v>2113</v>
      </c>
      <c r="H211" s="853">
        <v>0.99952696310312206</v>
      </c>
      <c r="I211" s="853">
        <v>2113</v>
      </c>
      <c r="J211" s="853">
        <v>1</v>
      </c>
      <c r="K211" s="853">
        <v>2114</v>
      </c>
      <c r="L211" s="853">
        <v>1</v>
      </c>
      <c r="M211" s="853">
        <v>2114</v>
      </c>
      <c r="N211" s="853">
        <v>3</v>
      </c>
      <c r="O211" s="853">
        <v>6351</v>
      </c>
      <c r="P211" s="838">
        <v>3.0042573320719015</v>
      </c>
      <c r="Q211" s="854">
        <v>2117</v>
      </c>
    </row>
    <row r="212" spans="1:17" ht="14.45" customHeight="1" x14ac:dyDescent="0.2">
      <c r="A212" s="832" t="s">
        <v>6386</v>
      </c>
      <c r="B212" s="833" t="s">
        <v>6387</v>
      </c>
      <c r="C212" s="833" t="s">
        <v>5050</v>
      </c>
      <c r="D212" s="833" t="s">
        <v>6507</v>
      </c>
      <c r="E212" s="833" t="s">
        <v>6508</v>
      </c>
      <c r="F212" s="853"/>
      <c r="G212" s="853"/>
      <c r="H212" s="853"/>
      <c r="I212" s="853"/>
      <c r="J212" s="853">
        <v>2</v>
      </c>
      <c r="K212" s="853">
        <v>310</v>
      </c>
      <c r="L212" s="853">
        <v>1</v>
      </c>
      <c r="M212" s="853">
        <v>155</v>
      </c>
      <c r="N212" s="853">
        <v>1</v>
      </c>
      <c r="O212" s="853">
        <v>156</v>
      </c>
      <c r="P212" s="838">
        <v>0.50322580645161286</v>
      </c>
      <c r="Q212" s="854">
        <v>156</v>
      </c>
    </row>
    <row r="213" spans="1:17" ht="14.45" customHeight="1" x14ac:dyDescent="0.2">
      <c r="A213" s="832" t="s">
        <v>6386</v>
      </c>
      <c r="B213" s="833" t="s">
        <v>6387</v>
      </c>
      <c r="C213" s="833" t="s">
        <v>5050</v>
      </c>
      <c r="D213" s="833" t="s">
        <v>6509</v>
      </c>
      <c r="E213" s="833" t="s">
        <v>6510</v>
      </c>
      <c r="F213" s="853"/>
      <c r="G213" s="853"/>
      <c r="H213" s="853"/>
      <c r="I213" s="853"/>
      <c r="J213" s="853">
        <v>5</v>
      </c>
      <c r="K213" s="853">
        <v>1025</v>
      </c>
      <c r="L213" s="853">
        <v>1</v>
      </c>
      <c r="M213" s="853">
        <v>205</v>
      </c>
      <c r="N213" s="853">
        <v>2</v>
      </c>
      <c r="O213" s="853">
        <v>414</v>
      </c>
      <c r="P213" s="838">
        <v>0.40390243902439027</v>
      </c>
      <c r="Q213" s="854">
        <v>207</v>
      </c>
    </row>
    <row r="214" spans="1:17" ht="14.45" customHeight="1" x14ac:dyDescent="0.2">
      <c r="A214" s="832" t="s">
        <v>6386</v>
      </c>
      <c r="B214" s="833" t="s">
        <v>6387</v>
      </c>
      <c r="C214" s="833" t="s">
        <v>5050</v>
      </c>
      <c r="D214" s="833" t="s">
        <v>6511</v>
      </c>
      <c r="E214" s="833" t="s">
        <v>6512</v>
      </c>
      <c r="F214" s="853">
        <v>1</v>
      </c>
      <c r="G214" s="853">
        <v>426</v>
      </c>
      <c r="H214" s="853"/>
      <c r="I214" s="853">
        <v>426</v>
      </c>
      <c r="J214" s="853"/>
      <c r="K214" s="853"/>
      <c r="L214" s="853"/>
      <c r="M214" s="853"/>
      <c r="N214" s="853"/>
      <c r="O214" s="853"/>
      <c r="P214" s="838"/>
      <c r="Q214" s="854"/>
    </row>
    <row r="215" spans="1:17" ht="14.45" customHeight="1" x14ac:dyDescent="0.2">
      <c r="A215" s="832" t="s">
        <v>6386</v>
      </c>
      <c r="B215" s="833" t="s">
        <v>6387</v>
      </c>
      <c r="C215" s="833" t="s">
        <v>5050</v>
      </c>
      <c r="D215" s="833" t="s">
        <v>6513</v>
      </c>
      <c r="E215" s="833" t="s">
        <v>6514</v>
      </c>
      <c r="F215" s="853">
        <v>3</v>
      </c>
      <c r="G215" s="853">
        <v>489</v>
      </c>
      <c r="H215" s="853">
        <v>1</v>
      </c>
      <c r="I215" s="853">
        <v>163</v>
      </c>
      <c r="J215" s="853">
        <v>3</v>
      </c>
      <c r="K215" s="853">
        <v>489</v>
      </c>
      <c r="L215" s="853">
        <v>1</v>
      </c>
      <c r="M215" s="853">
        <v>163</v>
      </c>
      <c r="N215" s="853"/>
      <c r="O215" s="853"/>
      <c r="P215" s="838"/>
      <c r="Q215" s="854"/>
    </row>
    <row r="216" spans="1:17" ht="14.45" customHeight="1" x14ac:dyDescent="0.2">
      <c r="A216" s="832" t="s">
        <v>6386</v>
      </c>
      <c r="B216" s="833" t="s">
        <v>6387</v>
      </c>
      <c r="C216" s="833" t="s">
        <v>5050</v>
      </c>
      <c r="D216" s="833" t="s">
        <v>6515</v>
      </c>
      <c r="E216" s="833" t="s">
        <v>6516</v>
      </c>
      <c r="F216" s="853">
        <v>38</v>
      </c>
      <c r="G216" s="853">
        <v>81890</v>
      </c>
      <c r="H216" s="853">
        <v>0.62266188144408285</v>
      </c>
      <c r="I216" s="853">
        <v>2155</v>
      </c>
      <c r="J216" s="853">
        <v>61</v>
      </c>
      <c r="K216" s="853">
        <v>131516</v>
      </c>
      <c r="L216" s="853">
        <v>1</v>
      </c>
      <c r="M216" s="853">
        <v>2156</v>
      </c>
      <c r="N216" s="853">
        <v>54</v>
      </c>
      <c r="O216" s="853">
        <v>116586</v>
      </c>
      <c r="P216" s="838">
        <v>0.88647769092733963</v>
      </c>
      <c r="Q216" s="854">
        <v>2159</v>
      </c>
    </row>
    <row r="217" spans="1:17" ht="14.45" customHeight="1" x14ac:dyDescent="0.2">
      <c r="A217" s="832" t="s">
        <v>6386</v>
      </c>
      <c r="B217" s="833" t="s">
        <v>6387</v>
      </c>
      <c r="C217" s="833" t="s">
        <v>5050</v>
      </c>
      <c r="D217" s="833" t="s">
        <v>6517</v>
      </c>
      <c r="E217" s="833" t="s">
        <v>6484</v>
      </c>
      <c r="F217" s="853">
        <v>12</v>
      </c>
      <c r="G217" s="853">
        <v>22668</v>
      </c>
      <c r="H217" s="853">
        <v>0.75</v>
      </c>
      <c r="I217" s="853">
        <v>1889</v>
      </c>
      <c r="J217" s="853">
        <v>16</v>
      </c>
      <c r="K217" s="853">
        <v>30224</v>
      </c>
      <c r="L217" s="853">
        <v>1</v>
      </c>
      <c r="M217" s="853">
        <v>1889</v>
      </c>
      <c r="N217" s="853">
        <v>7</v>
      </c>
      <c r="O217" s="853">
        <v>13244</v>
      </c>
      <c r="P217" s="838">
        <v>0.43819481206987826</v>
      </c>
      <c r="Q217" s="854">
        <v>1892</v>
      </c>
    </row>
    <row r="218" spans="1:17" ht="14.45" customHeight="1" x14ac:dyDescent="0.2">
      <c r="A218" s="832" t="s">
        <v>6386</v>
      </c>
      <c r="B218" s="833" t="s">
        <v>6387</v>
      </c>
      <c r="C218" s="833" t="s">
        <v>5050</v>
      </c>
      <c r="D218" s="833" t="s">
        <v>6518</v>
      </c>
      <c r="E218" s="833" t="s">
        <v>6519</v>
      </c>
      <c r="F218" s="853">
        <v>1</v>
      </c>
      <c r="G218" s="853">
        <v>163</v>
      </c>
      <c r="H218" s="853"/>
      <c r="I218" s="853">
        <v>163</v>
      </c>
      <c r="J218" s="853"/>
      <c r="K218" s="853"/>
      <c r="L218" s="853"/>
      <c r="M218" s="853"/>
      <c r="N218" s="853"/>
      <c r="O218" s="853"/>
      <c r="P218" s="838"/>
      <c r="Q218" s="854"/>
    </row>
    <row r="219" spans="1:17" ht="14.45" customHeight="1" x14ac:dyDescent="0.2">
      <c r="A219" s="832" t="s">
        <v>6386</v>
      </c>
      <c r="B219" s="833" t="s">
        <v>6387</v>
      </c>
      <c r="C219" s="833" t="s">
        <v>5050</v>
      </c>
      <c r="D219" s="833" t="s">
        <v>6520</v>
      </c>
      <c r="E219" s="833" t="s">
        <v>6521</v>
      </c>
      <c r="F219" s="853">
        <v>9</v>
      </c>
      <c r="G219" s="853">
        <v>76140</v>
      </c>
      <c r="H219" s="853">
        <v>0.692144064869189</v>
      </c>
      <c r="I219" s="853">
        <v>8460</v>
      </c>
      <c r="J219" s="853">
        <v>13</v>
      </c>
      <c r="K219" s="853">
        <v>110006</v>
      </c>
      <c r="L219" s="853">
        <v>1</v>
      </c>
      <c r="M219" s="853">
        <v>8462</v>
      </c>
      <c r="N219" s="853">
        <v>7</v>
      </c>
      <c r="O219" s="853">
        <v>59290</v>
      </c>
      <c r="P219" s="838">
        <v>0.53897060160354893</v>
      </c>
      <c r="Q219" s="854">
        <v>8470</v>
      </c>
    </row>
    <row r="220" spans="1:17" ht="14.45" customHeight="1" x14ac:dyDescent="0.2">
      <c r="A220" s="832" t="s">
        <v>6522</v>
      </c>
      <c r="B220" s="833" t="s">
        <v>6523</v>
      </c>
      <c r="C220" s="833" t="s">
        <v>5050</v>
      </c>
      <c r="D220" s="833" t="s">
        <v>6524</v>
      </c>
      <c r="E220" s="833" t="s">
        <v>6525</v>
      </c>
      <c r="F220" s="853">
        <v>580</v>
      </c>
      <c r="G220" s="853">
        <v>122380</v>
      </c>
      <c r="H220" s="853">
        <v>0.72158018867924534</v>
      </c>
      <c r="I220" s="853">
        <v>211</v>
      </c>
      <c r="J220" s="853">
        <v>800</v>
      </c>
      <c r="K220" s="853">
        <v>169600</v>
      </c>
      <c r="L220" s="853">
        <v>1</v>
      </c>
      <c r="M220" s="853">
        <v>212</v>
      </c>
      <c r="N220" s="853">
        <v>869</v>
      </c>
      <c r="O220" s="853">
        <v>185097</v>
      </c>
      <c r="P220" s="838">
        <v>1.091373820754717</v>
      </c>
      <c r="Q220" s="854">
        <v>213</v>
      </c>
    </row>
    <row r="221" spans="1:17" ht="14.45" customHeight="1" x14ac:dyDescent="0.2">
      <c r="A221" s="832" t="s">
        <v>6522</v>
      </c>
      <c r="B221" s="833" t="s">
        <v>6523</v>
      </c>
      <c r="C221" s="833" t="s">
        <v>5050</v>
      </c>
      <c r="D221" s="833" t="s">
        <v>6526</v>
      </c>
      <c r="E221" s="833" t="s">
        <v>6525</v>
      </c>
      <c r="F221" s="853"/>
      <c r="G221" s="853"/>
      <c r="H221" s="853"/>
      <c r="I221" s="853"/>
      <c r="J221" s="853">
        <v>4</v>
      </c>
      <c r="K221" s="853">
        <v>348</v>
      </c>
      <c r="L221" s="853">
        <v>1</v>
      </c>
      <c r="M221" s="853">
        <v>87</v>
      </c>
      <c r="N221" s="853"/>
      <c r="O221" s="853"/>
      <c r="P221" s="838"/>
      <c r="Q221" s="854"/>
    </row>
    <row r="222" spans="1:17" ht="14.45" customHeight="1" x14ac:dyDescent="0.2">
      <c r="A222" s="832" t="s">
        <v>6522</v>
      </c>
      <c r="B222" s="833" t="s">
        <v>6523</v>
      </c>
      <c r="C222" s="833" t="s">
        <v>5050</v>
      </c>
      <c r="D222" s="833" t="s">
        <v>6527</v>
      </c>
      <c r="E222" s="833" t="s">
        <v>6528</v>
      </c>
      <c r="F222" s="853">
        <v>806</v>
      </c>
      <c r="G222" s="853">
        <v>242606</v>
      </c>
      <c r="H222" s="853">
        <v>1.3083568824557241</v>
      </c>
      <c r="I222" s="853">
        <v>301</v>
      </c>
      <c r="J222" s="853">
        <v>614</v>
      </c>
      <c r="K222" s="853">
        <v>185428</v>
      </c>
      <c r="L222" s="853">
        <v>1</v>
      </c>
      <c r="M222" s="853">
        <v>302</v>
      </c>
      <c r="N222" s="853">
        <v>816</v>
      </c>
      <c r="O222" s="853">
        <v>247248</v>
      </c>
      <c r="P222" s="838">
        <v>1.3333908579071121</v>
      </c>
      <c r="Q222" s="854">
        <v>303</v>
      </c>
    </row>
    <row r="223" spans="1:17" ht="14.45" customHeight="1" x14ac:dyDescent="0.2">
      <c r="A223" s="832" t="s">
        <v>6522</v>
      </c>
      <c r="B223" s="833" t="s">
        <v>6523</v>
      </c>
      <c r="C223" s="833" t="s">
        <v>5050</v>
      </c>
      <c r="D223" s="833" t="s">
        <v>6529</v>
      </c>
      <c r="E223" s="833" t="s">
        <v>6530</v>
      </c>
      <c r="F223" s="853">
        <v>6</v>
      </c>
      <c r="G223" s="853">
        <v>594</v>
      </c>
      <c r="H223" s="853">
        <v>0.99</v>
      </c>
      <c r="I223" s="853">
        <v>99</v>
      </c>
      <c r="J223" s="853">
        <v>6</v>
      </c>
      <c r="K223" s="853">
        <v>600</v>
      </c>
      <c r="L223" s="853">
        <v>1</v>
      </c>
      <c r="M223" s="853">
        <v>100</v>
      </c>
      <c r="N223" s="853">
        <v>15</v>
      </c>
      <c r="O223" s="853">
        <v>1500</v>
      </c>
      <c r="P223" s="838">
        <v>2.5</v>
      </c>
      <c r="Q223" s="854">
        <v>100</v>
      </c>
    </row>
    <row r="224" spans="1:17" ht="14.45" customHeight="1" x14ac:dyDescent="0.2">
      <c r="A224" s="832" t="s">
        <v>6522</v>
      </c>
      <c r="B224" s="833" t="s">
        <v>6523</v>
      </c>
      <c r="C224" s="833" t="s">
        <v>5050</v>
      </c>
      <c r="D224" s="833" t="s">
        <v>6531</v>
      </c>
      <c r="E224" s="833" t="s">
        <v>6532</v>
      </c>
      <c r="F224" s="853">
        <v>506</v>
      </c>
      <c r="G224" s="853">
        <v>69322</v>
      </c>
      <c r="H224" s="853">
        <v>1.1370786516853932</v>
      </c>
      <c r="I224" s="853">
        <v>137</v>
      </c>
      <c r="J224" s="853">
        <v>445</v>
      </c>
      <c r="K224" s="853">
        <v>60965</v>
      </c>
      <c r="L224" s="853">
        <v>1</v>
      </c>
      <c r="M224" s="853">
        <v>137</v>
      </c>
      <c r="N224" s="853">
        <v>457</v>
      </c>
      <c r="O224" s="853">
        <v>63066</v>
      </c>
      <c r="P224" s="838">
        <v>1.0344623964569835</v>
      </c>
      <c r="Q224" s="854">
        <v>138</v>
      </c>
    </row>
    <row r="225" spans="1:17" ht="14.45" customHeight="1" x14ac:dyDescent="0.2">
      <c r="A225" s="832" t="s">
        <v>6522</v>
      </c>
      <c r="B225" s="833" t="s">
        <v>6523</v>
      </c>
      <c r="C225" s="833" t="s">
        <v>5050</v>
      </c>
      <c r="D225" s="833" t="s">
        <v>6533</v>
      </c>
      <c r="E225" s="833" t="s">
        <v>6532</v>
      </c>
      <c r="F225" s="853"/>
      <c r="G225" s="853"/>
      <c r="H225" s="853"/>
      <c r="I225" s="853"/>
      <c r="J225" s="853">
        <v>1</v>
      </c>
      <c r="K225" s="853">
        <v>184</v>
      </c>
      <c r="L225" s="853">
        <v>1</v>
      </c>
      <c r="M225" s="853">
        <v>184</v>
      </c>
      <c r="N225" s="853"/>
      <c r="O225" s="853"/>
      <c r="P225" s="838"/>
      <c r="Q225" s="854"/>
    </row>
    <row r="226" spans="1:17" ht="14.45" customHeight="1" x14ac:dyDescent="0.2">
      <c r="A226" s="832" t="s">
        <v>6522</v>
      </c>
      <c r="B226" s="833" t="s">
        <v>6523</v>
      </c>
      <c r="C226" s="833" t="s">
        <v>5050</v>
      </c>
      <c r="D226" s="833" t="s">
        <v>6534</v>
      </c>
      <c r="E226" s="833" t="s">
        <v>6535</v>
      </c>
      <c r="F226" s="853"/>
      <c r="G226" s="853"/>
      <c r="H226" s="853"/>
      <c r="I226" s="853"/>
      <c r="J226" s="853"/>
      <c r="K226" s="853"/>
      <c r="L226" s="853"/>
      <c r="M226" s="853"/>
      <c r="N226" s="853">
        <v>2</v>
      </c>
      <c r="O226" s="853">
        <v>1290</v>
      </c>
      <c r="P226" s="838"/>
      <c r="Q226" s="854">
        <v>645</v>
      </c>
    </row>
    <row r="227" spans="1:17" ht="14.45" customHeight="1" x14ac:dyDescent="0.2">
      <c r="A227" s="832" t="s">
        <v>6522</v>
      </c>
      <c r="B227" s="833" t="s">
        <v>6523</v>
      </c>
      <c r="C227" s="833" t="s">
        <v>5050</v>
      </c>
      <c r="D227" s="833" t="s">
        <v>6536</v>
      </c>
      <c r="E227" s="833" t="s">
        <v>6537</v>
      </c>
      <c r="F227" s="853">
        <v>25</v>
      </c>
      <c r="G227" s="853">
        <v>4325</v>
      </c>
      <c r="H227" s="853">
        <v>1.1836343732895458</v>
      </c>
      <c r="I227" s="853">
        <v>173</v>
      </c>
      <c r="J227" s="853">
        <v>21</v>
      </c>
      <c r="K227" s="853">
        <v>3654</v>
      </c>
      <c r="L227" s="853">
        <v>1</v>
      </c>
      <c r="M227" s="853">
        <v>174</v>
      </c>
      <c r="N227" s="853">
        <v>28</v>
      </c>
      <c r="O227" s="853">
        <v>4900</v>
      </c>
      <c r="P227" s="838">
        <v>1.3409961685823755</v>
      </c>
      <c r="Q227" s="854">
        <v>175</v>
      </c>
    </row>
    <row r="228" spans="1:17" ht="14.45" customHeight="1" x14ac:dyDescent="0.2">
      <c r="A228" s="832" t="s">
        <v>6522</v>
      </c>
      <c r="B228" s="833" t="s">
        <v>6523</v>
      </c>
      <c r="C228" s="833" t="s">
        <v>5050</v>
      </c>
      <c r="D228" s="833" t="s">
        <v>6538</v>
      </c>
      <c r="E228" s="833" t="s">
        <v>6539</v>
      </c>
      <c r="F228" s="853">
        <v>30</v>
      </c>
      <c r="G228" s="853">
        <v>10410</v>
      </c>
      <c r="H228" s="853">
        <v>0.69767441860465118</v>
      </c>
      <c r="I228" s="853">
        <v>347</v>
      </c>
      <c r="J228" s="853">
        <v>43</v>
      </c>
      <c r="K228" s="853">
        <v>14921</v>
      </c>
      <c r="L228" s="853">
        <v>1</v>
      </c>
      <c r="M228" s="853">
        <v>347</v>
      </c>
      <c r="N228" s="853">
        <v>37</v>
      </c>
      <c r="O228" s="853">
        <v>12876</v>
      </c>
      <c r="P228" s="838">
        <v>0.86294484283895179</v>
      </c>
      <c r="Q228" s="854">
        <v>348</v>
      </c>
    </row>
    <row r="229" spans="1:17" ht="14.45" customHeight="1" x14ac:dyDescent="0.2">
      <c r="A229" s="832" t="s">
        <v>6522</v>
      </c>
      <c r="B229" s="833" t="s">
        <v>6523</v>
      </c>
      <c r="C229" s="833" t="s">
        <v>5050</v>
      </c>
      <c r="D229" s="833" t="s">
        <v>6540</v>
      </c>
      <c r="E229" s="833" t="s">
        <v>6541</v>
      </c>
      <c r="F229" s="853">
        <v>8</v>
      </c>
      <c r="G229" s="853">
        <v>2192</v>
      </c>
      <c r="H229" s="853">
        <v>5.7971014492753624E-2</v>
      </c>
      <c r="I229" s="853">
        <v>274</v>
      </c>
      <c r="J229" s="853">
        <v>138</v>
      </c>
      <c r="K229" s="853">
        <v>37812</v>
      </c>
      <c r="L229" s="853">
        <v>1</v>
      </c>
      <c r="M229" s="853">
        <v>274</v>
      </c>
      <c r="N229" s="853">
        <v>117</v>
      </c>
      <c r="O229" s="853">
        <v>32409</v>
      </c>
      <c r="P229" s="838">
        <v>0.85710885433195816</v>
      </c>
      <c r="Q229" s="854">
        <v>277</v>
      </c>
    </row>
    <row r="230" spans="1:17" ht="14.45" customHeight="1" x14ac:dyDescent="0.2">
      <c r="A230" s="832" t="s">
        <v>6522</v>
      </c>
      <c r="B230" s="833" t="s">
        <v>6523</v>
      </c>
      <c r="C230" s="833" t="s">
        <v>5050</v>
      </c>
      <c r="D230" s="833" t="s">
        <v>6542</v>
      </c>
      <c r="E230" s="833" t="s">
        <v>6543</v>
      </c>
      <c r="F230" s="853">
        <v>115</v>
      </c>
      <c r="G230" s="853">
        <v>16330</v>
      </c>
      <c r="H230" s="853">
        <v>0.66860465116279066</v>
      </c>
      <c r="I230" s="853">
        <v>142</v>
      </c>
      <c r="J230" s="853">
        <v>172</v>
      </c>
      <c r="K230" s="853">
        <v>24424</v>
      </c>
      <c r="L230" s="853">
        <v>1</v>
      </c>
      <c r="M230" s="853">
        <v>142</v>
      </c>
      <c r="N230" s="853">
        <v>170</v>
      </c>
      <c r="O230" s="853">
        <v>23970</v>
      </c>
      <c r="P230" s="838">
        <v>0.98141172617097938</v>
      </c>
      <c r="Q230" s="854">
        <v>141</v>
      </c>
    </row>
    <row r="231" spans="1:17" ht="14.45" customHeight="1" x14ac:dyDescent="0.2">
      <c r="A231" s="832" t="s">
        <v>6522</v>
      </c>
      <c r="B231" s="833" t="s">
        <v>6523</v>
      </c>
      <c r="C231" s="833" t="s">
        <v>5050</v>
      </c>
      <c r="D231" s="833" t="s">
        <v>6544</v>
      </c>
      <c r="E231" s="833" t="s">
        <v>6543</v>
      </c>
      <c r="F231" s="853">
        <v>506</v>
      </c>
      <c r="G231" s="853">
        <v>39468</v>
      </c>
      <c r="H231" s="853">
        <v>1.1370786516853932</v>
      </c>
      <c r="I231" s="853">
        <v>78</v>
      </c>
      <c r="J231" s="853">
        <v>445</v>
      </c>
      <c r="K231" s="853">
        <v>34710</v>
      </c>
      <c r="L231" s="853">
        <v>1</v>
      </c>
      <c r="M231" s="853">
        <v>78</v>
      </c>
      <c r="N231" s="853">
        <v>457</v>
      </c>
      <c r="O231" s="853">
        <v>36103</v>
      </c>
      <c r="P231" s="838">
        <v>1.0401325266493806</v>
      </c>
      <c r="Q231" s="854">
        <v>79</v>
      </c>
    </row>
    <row r="232" spans="1:17" ht="14.45" customHeight="1" x14ac:dyDescent="0.2">
      <c r="A232" s="832" t="s">
        <v>6522</v>
      </c>
      <c r="B232" s="833" t="s">
        <v>6523</v>
      </c>
      <c r="C232" s="833" t="s">
        <v>5050</v>
      </c>
      <c r="D232" s="833" t="s">
        <v>6545</v>
      </c>
      <c r="E232" s="833" t="s">
        <v>6546</v>
      </c>
      <c r="F232" s="853">
        <v>114</v>
      </c>
      <c r="G232" s="853">
        <v>35796</v>
      </c>
      <c r="H232" s="853">
        <v>0.66279069767441856</v>
      </c>
      <c r="I232" s="853">
        <v>314</v>
      </c>
      <c r="J232" s="853">
        <v>172</v>
      </c>
      <c r="K232" s="853">
        <v>54008</v>
      </c>
      <c r="L232" s="853">
        <v>1</v>
      </c>
      <c r="M232" s="853">
        <v>314</v>
      </c>
      <c r="N232" s="853">
        <v>170</v>
      </c>
      <c r="O232" s="853">
        <v>53720</v>
      </c>
      <c r="P232" s="838">
        <v>0.99466745667308543</v>
      </c>
      <c r="Q232" s="854">
        <v>316</v>
      </c>
    </row>
    <row r="233" spans="1:17" ht="14.45" customHeight="1" x14ac:dyDescent="0.2">
      <c r="A233" s="832" t="s">
        <v>6522</v>
      </c>
      <c r="B233" s="833" t="s">
        <v>6523</v>
      </c>
      <c r="C233" s="833" t="s">
        <v>5050</v>
      </c>
      <c r="D233" s="833" t="s">
        <v>6547</v>
      </c>
      <c r="E233" s="833" t="s">
        <v>6548</v>
      </c>
      <c r="F233" s="853">
        <v>107</v>
      </c>
      <c r="G233" s="853">
        <v>35096</v>
      </c>
      <c r="H233" s="853">
        <v>0.93043478260869561</v>
      </c>
      <c r="I233" s="853">
        <v>328</v>
      </c>
      <c r="J233" s="853">
        <v>115</v>
      </c>
      <c r="K233" s="853">
        <v>37720</v>
      </c>
      <c r="L233" s="853">
        <v>1</v>
      </c>
      <c r="M233" s="853">
        <v>328</v>
      </c>
      <c r="N233" s="853">
        <v>107</v>
      </c>
      <c r="O233" s="853">
        <v>35203</v>
      </c>
      <c r="P233" s="838">
        <v>0.93327147401908805</v>
      </c>
      <c r="Q233" s="854">
        <v>329</v>
      </c>
    </row>
    <row r="234" spans="1:17" ht="14.45" customHeight="1" x14ac:dyDescent="0.2">
      <c r="A234" s="832" t="s">
        <v>6522</v>
      </c>
      <c r="B234" s="833" t="s">
        <v>6523</v>
      </c>
      <c r="C234" s="833" t="s">
        <v>5050</v>
      </c>
      <c r="D234" s="833" t="s">
        <v>6549</v>
      </c>
      <c r="E234" s="833" t="s">
        <v>6550</v>
      </c>
      <c r="F234" s="853">
        <v>521</v>
      </c>
      <c r="G234" s="853">
        <v>84923</v>
      </c>
      <c r="H234" s="853">
        <v>1.4273972602739726</v>
      </c>
      <c r="I234" s="853">
        <v>163</v>
      </c>
      <c r="J234" s="853">
        <v>365</v>
      </c>
      <c r="K234" s="853">
        <v>59495</v>
      </c>
      <c r="L234" s="853">
        <v>1</v>
      </c>
      <c r="M234" s="853">
        <v>163</v>
      </c>
      <c r="N234" s="853">
        <v>320</v>
      </c>
      <c r="O234" s="853">
        <v>52800</v>
      </c>
      <c r="P234" s="838">
        <v>0.88746953525506345</v>
      </c>
      <c r="Q234" s="854">
        <v>165</v>
      </c>
    </row>
    <row r="235" spans="1:17" ht="14.45" customHeight="1" x14ac:dyDescent="0.2">
      <c r="A235" s="832" t="s">
        <v>6522</v>
      </c>
      <c r="B235" s="833" t="s">
        <v>6523</v>
      </c>
      <c r="C235" s="833" t="s">
        <v>5050</v>
      </c>
      <c r="D235" s="833" t="s">
        <v>6551</v>
      </c>
      <c r="E235" s="833" t="s">
        <v>6525</v>
      </c>
      <c r="F235" s="853">
        <v>1460</v>
      </c>
      <c r="G235" s="853">
        <v>105120</v>
      </c>
      <c r="H235" s="853">
        <v>1.1459968602825745</v>
      </c>
      <c r="I235" s="853">
        <v>72</v>
      </c>
      <c r="J235" s="853">
        <v>1274</v>
      </c>
      <c r="K235" s="853">
        <v>91728</v>
      </c>
      <c r="L235" s="853">
        <v>1</v>
      </c>
      <c r="M235" s="853">
        <v>72</v>
      </c>
      <c r="N235" s="853">
        <v>1349</v>
      </c>
      <c r="O235" s="853">
        <v>99826</v>
      </c>
      <c r="P235" s="838">
        <v>1.0882827489970348</v>
      </c>
      <c r="Q235" s="854">
        <v>74</v>
      </c>
    </row>
    <row r="236" spans="1:17" ht="14.45" customHeight="1" x14ac:dyDescent="0.2">
      <c r="A236" s="832" t="s">
        <v>6522</v>
      </c>
      <c r="B236" s="833" t="s">
        <v>6523</v>
      </c>
      <c r="C236" s="833" t="s">
        <v>5050</v>
      </c>
      <c r="D236" s="833" t="s">
        <v>6552</v>
      </c>
      <c r="E236" s="833" t="s">
        <v>6553</v>
      </c>
      <c r="F236" s="853">
        <v>34</v>
      </c>
      <c r="G236" s="853">
        <v>41174</v>
      </c>
      <c r="H236" s="853">
        <v>1.0616233498349834</v>
      </c>
      <c r="I236" s="853">
        <v>1211</v>
      </c>
      <c r="J236" s="853">
        <v>32</v>
      </c>
      <c r="K236" s="853">
        <v>38784</v>
      </c>
      <c r="L236" s="853">
        <v>1</v>
      </c>
      <c r="M236" s="853">
        <v>1212</v>
      </c>
      <c r="N236" s="853">
        <v>32</v>
      </c>
      <c r="O236" s="853">
        <v>38912</v>
      </c>
      <c r="P236" s="838">
        <v>1.0033003300330032</v>
      </c>
      <c r="Q236" s="854">
        <v>1216</v>
      </c>
    </row>
    <row r="237" spans="1:17" ht="14.45" customHeight="1" x14ac:dyDescent="0.2">
      <c r="A237" s="832" t="s">
        <v>6522</v>
      </c>
      <c r="B237" s="833" t="s">
        <v>6523</v>
      </c>
      <c r="C237" s="833" t="s">
        <v>5050</v>
      </c>
      <c r="D237" s="833" t="s">
        <v>6554</v>
      </c>
      <c r="E237" s="833" t="s">
        <v>6555</v>
      </c>
      <c r="F237" s="853">
        <v>25</v>
      </c>
      <c r="G237" s="853">
        <v>2850</v>
      </c>
      <c r="H237" s="853">
        <v>1.1801242236024845</v>
      </c>
      <c r="I237" s="853">
        <v>114</v>
      </c>
      <c r="J237" s="853">
        <v>21</v>
      </c>
      <c r="K237" s="853">
        <v>2415</v>
      </c>
      <c r="L237" s="853">
        <v>1</v>
      </c>
      <c r="M237" s="853">
        <v>115</v>
      </c>
      <c r="N237" s="853">
        <v>21</v>
      </c>
      <c r="O237" s="853">
        <v>2436</v>
      </c>
      <c r="P237" s="838">
        <v>1.008695652173913</v>
      </c>
      <c r="Q237" s="854">
        <v>116</v>
      </c>
    </row>
    <row r="238" spans="1:17" ht="14.45" customHeight="1" x14ac:dyDescent="0.2">
      <c r="A238" s="832" t="s">
        <v>6556</v>
      </c>
      <c r="B238" s="833" t="s">
        <v>6557</v>
      </c>
      <c r="C238" s="833" t="s">
        <v>5050</v>
      </c>
      <c r="D238" s="833" t="s">
        <v>6558</v>
      </c>
      <c r="E238" s="833" t="s">
        <v>6559</v>
      </c>
      <c r="F238" s="853">
        <v>35</v>
      </c>
      <c r="G238" s="853">
        <v>2030</v>
      </c>
      <c r="H238" s="853">
        <v>1.75</v>
      </c>
      <c r="I238" s="853">
        <v>58</v>
      </c>
      <c r="J238" s="853">
        <v>20</v>
      </c>
      <c r="K238" s="853">
        <v>1160</v>
      </c>
      <c r="L238" s="853">
        <v>1</v>
      </c>
      <c r="M238" s="853">
        <v>58</v>
      </c>
      <c r="N238" s="853">
        <v>34</v>
      </c>
      <c r="O238" s="853">
        <v>2006</v>
      </c>
      <c r="P238" s="838">
        <v>1.7293103448275862</v>
      </c>
      <c r="Q238" s="854">
        <v>59</v>
      </c>
    </row>
    <row r="239" spans="1:17" ht="14.45" customHeight="1" x14ac:dyDescent="0.2">
      <c r="A239" s="832" t="s">
        <v>6556</v>
      </c>
      <c r="B239" s="833" t="s">
        <v>6557</v>
      </c>
      <c r="C239" s="833" t="s">
        <v>5050</v>
      </c>
      <c r="D239" s="833" t="s">
        <v>6560</v>
      </c>
      <c r="E239" s="833" t="s">
        <v>6561</v>
      </c>
      <c r="F239" s="853">
        <v>5</v>
      </c>
      <c r="G239" s="853">
        <v>655</v>
      </c>
      <c r="H239" s="853">
        <v>0.41351010101010099</v>
      </c>
      <c r="I239" s="853">
        <v>131</v>
      </c>
      <c r="J239" s="853">
        <v>12</v>
      </c>
      <c r="K239" s="853">
        <v>1584</v>
      </c>
      <c r="L239" s="853">
        <v>1</v>
      </c>
      <c r="M239" s="853">
        <v>132</v>
      </c>
      <c r="N239" s="853">
        <v>10</v>
      </c>
      <c r="O239" s="853">
        <v>1320</v>
      </c>
      <c r="P239" s="838">
        <v>0.83333333333333337</v>
      </c>
      <c r="Q239" s="854">
        <v>132</v>
      </c>
    </row>
    <row r="240" spans="1:17" ht="14.45" customHeight="1" x14ac:dyDescent="0.2">
      <c r="A240" s="832" t="s">
        <v>6556</v>
      </c>
      <c r="B240" s="833" t="s">
        <v>6557</v>
      </c>
      <c r="C240" s="833" t="s">
        <v>5050</v>
      </c>
      <c r="D240" s="833" t="s">
        <v>6562</v>
      </c>
      <c r="E240" s="833" t="s">
        <v>6563</v>
      </c>
      <c r="F240" s="853">
        <v>3</v>
      </c>
      <c r="G240" s="853">
        <v>567</v>
      </c>
      <c r="H240" s="853"/>
      <c r="I240" s="853">
        <v>189</v>
      </c>
      <c r="J240" s="853"/>
      <c r="K240" s="853"/>
      <c r="L240" s="853"/>
      <c r="M240" s="853"/>
      <c r="N240" s="853"/>
      <c r="O240" s="853"/>
      <c r="P240" s="838"/>
      <c r="Q240" s="854"/>
    </row>
    <row r="241" spans="1:17" ht="14.45" customHeight="1" x14ac:dyDescent="0.2">
      <c r="A241" s="832" t="s">
        <v>6556</v>
      </c>
      <c r="B241" s="833" t="s">
        <v>6557</v>
      </c>
      <c r="C241" s="833" t="s">
        <v>5050</v>
      </c>
      <c r="D241" s="833" t="s">
        <v>6564</v>
      </c>
      <c r="E241" s="833" t="s">
        <v>6565</v>
      </c>
      <c r="F241" s="853"/>
      <c r="G241" s="853"/>
      <c r="H241" s="853"/>
      <c r="I241" s="853"/>
      <c r="J241" s="853"/>
      <c r="K241" s="853"/>
      <c r="L241" s="853"/>
      <c r="M241" s="853"/>
      <c r="N241" s="853">
        <v>1</v>
      </c>
      <c r="O241" s="853">
        <v>411</v>
      </c>
      <c r="P241" s="838"/>
      <c r="Q241" s="854">
        <v>411</v>
      </c>
    </row>
    <row r="242" spans="1:17" ht="14.45" customHeight="1" x14ac:dyDescent="0.2">
      <c r="A242" s="832" t="s">
        <v>6556</v>
      </c>
      <c r="B242" s="833" t="s">
        <v>6557</v>
      </c>
      <c r="C242" s="833" t="s">
        <v>5050</v>
      </c>
      <c r="D242" s="833" t="s">
        <v>6566</v>
      </c>
      <c r="E242" s="833" t="s">
        <v>6567</v>
      </c>
      <c r="F242" s="853">
        <v>5</v>
      </c>
      <c r="G242" s="853">
        <v>900</v>
      </c>
      <c r="H242" s="853">
        <v>1</v>
      </c>
      <c r="I242" s="853">
        <v>180</v>
      </c>
      <c r="J242" s="853">
        <v>5</v>
      </c>
      <c r="K242" s="853">
        <v>900</v>
      </c>
      <c r="L242" s="853">
        <v>1</v>
      </c>
      <c r="M242" s="853">
        <v>180</v>
      </c>
      <c r="N242" s="853">
        <v>4</v>
      </c>
      <c r="O242" s="853">
        <v>732</v>
      </c>
      <c r="P242" s="838">
        <v>0.81333333333333335</v>
      </c>
      <c r="Q242" s="854">
        <v>183</v>
      </c>
    </row>
    <row r="243" spans="1:17" ht="14.45" customHeight="1" x14ac:dyDescent="0.2">
      <c r="A243" s="832" t="s">
        <v>6556</v>
      </c>
      <c r="B243" s="833" t="s">
        <v>6557</v>
      </c>
      <c r="C243" s="833" t="s">
        <v>5050</v>
      </c>
      <c r="D243" s="833" t="s">
        <v>6568</v>
      </c>
      <c r="E243" s="833" t="s">
        <v>6569</v>
      </c>
      <c r="F243" s="853"/>
      <c r="G243" s="853"/>
      <c r="H243" s="853"/>
      <c r="I243" s="853"/>
      <c r="J243" s="853">
        <v>1</v>
      </c>
      <c r="K243" s="853">
        <v>570</v>
      </c>
      <c r="L243" s="853">
        <v>1</v>
      </c>
      <c r="M243" s="853">
        <v>570</v>
      </c>
      <c r="N243" s="853"/>
      <c r="O243" s="853"/>
      <c r="P243" s="838"/>
      <c r="Q243" s="854"/>
    </row>
    <row r="244" spans="1:17" ht="14.45" customHeight="1" x14ac:dyDescent="0.2">
      <c r="A244" s="832" t="s">
        <v>6556</v>
      </c>
      <c r="B244" s="833" t="s">
        <v>6557</v>
      </c>
      <c r="C244" s="833" t="s">
        <v>5050</v>
      </c>
      <c r="D244" s="833" t="s">
        <v>6570</v>
      </c>
      <c r="E244" s="833" t="s">
        <v>6571</v>
      </c>
      <c r="F244" s="853">
        <v>62</v>
      </c>
      <c r="G244" s="853">
        <v>20832</v>
      </c>
      <c r="H244" s="853">
        <v>1.2120788968406353</v>
      </c>
      <c r="I244" s="853">
        <v>336</v>
      </c>
      <c r="J244" s="853">
        <v>51</v>
      </c>
      <c r="K244" s="853">
        <v>17187</v>
      </c>
      <c r="L244" s="853">
        <v>1</v>
      </c>
      <c r="M244" s="853">
        <v>337</v>
      </c>
      <c r="N244" s="853">
        <v>57</v>
      </c>
      <c r="O244" s="853">
        <v>19437</v>
      </c>
      <c r="P244" s="838">
        <v>1.1309128992843429</v>
      </c>
      <c r="Q244" s="854">
        <v>341</v>
      </c>
    </row>
    <row r="245" spans="1:17" ht="14.45" customHeight="1" x14ac:dyDescent="0.2">
      <c r="A245" s="832" t="s">
        <v>6556</v>
      </c>
      <c r="B245" s="833" t="s">
        <v>6557</v>
      </c>
      <c r="C245" s="833" t="s">
        <v>5050</v>
      </c>
      <c r="D245" s="833" t="s">
        <v>6572</v>
      </c>
      <c r="E245" s="833" t="s">
        <v>6573</v>
      </c>
      <c r="F245" s="853">
        <v>23</v>
      </c>
      <c r="G245" s="853">
        <v>8027</v>
      </c>
      <c r="H245" s="853">
        <v>0.44104395604395602</v>
      </c>
      <c r="I245" s="853">
        <v>349</v>
      </c>
      <c r="J245" s="853">
        <v>52</v>
      </c>
      <c r="K245" s="853">
        <v>18200</v>
      </c>
      <c r="L245" s="853">
        <v>1</v>
      </c>
      <c r="M245" s="853">
        <v>350</v>
      </c>
      <c r="N245" s="853">
        <v>47</v>
      </c>
      <c r="O245" s="853">
        <v>16497</v>
      </c>
      <c r="P245" s="838">
        <v>0.90642857142857147</v>
      </c>
      <c r="Q245" s="854">
        <v>351</v>
      </c>
    </row>
    <row r="246" spans="1:17" ht="14.45" customHeight="1" x14ac:dyDescent="0.2">
      <c r="A246" s="832" t="s">
        <v>6556</v>
      </c>
      <c r="B246" s="833" t="s">
        <v>6557</v>
      </c>
      <c r="C246" s="833" t="s">
        <v>5050</v>
      </c>
      <c r="D246" s="833" t="s">
        <v>6574</v>
      </c>
      <c r="E246" s="833" t="s">
        <v>6575</v>
      </c>
      <c r="F246" s="853"/>
      <c r="G246" s="853"/>
      <c r="H246" s="853"/>
      <c r="I246" s="853"/>
      <c r="J246" s="853"/>
      <c r="K246" s="853"/>
      <c r="L246" s="853"/>
      <c r="M246" s="853"/>
      <c r="N246" s="853">
        <v>1</v>
      </c>
      <c r="O246" s="853">
        <v>118</v>
      </c>
      <c r="P246" s="838"/>
      <c r="Q246" s="854">
        <v>118</v>
      </c>
    </row>
    <row r="247" spans="1:17" ht="14.45" customHeight="1" x14ac:dyDescent="0.2">
      <c r="A247" s="832" t="s">
        <v>6556</v>
      </c>
      <c r="B247" s="833" t="s">
        <v>6557</v>
      </c>
      <c r="C247" s="833" t="s">
        <v>5050</v>
      </c>
      <c r="D247" s="833" t="s">
        <v>6576</v>
      </c>
      <c r="E247" s="833" t="s">
        <v>6577</v>
      </c>
      <c r="F247" s="853">
        <v>1</v>
      </c>
      <c r="G247" s="853">
        <v>391</v>
      </c>
      <c r="H247" s="853"/>
      <c r="I247" s="853">
        <v>391</v>
      </c>
      <c r="J247" s="853"/>
      <c r="K247" s="853"/>
      <c r="L247" s="853"/>
      <c r="M247" s="853"/>
      <c r="N247" s="853">
        <v>3</v>
      </c>
      <c r="O247" s="853">
        <v>1197</v>
      </c>
      <c r="P247" s="838"/>
      <c r="Q247" s="854">
        <v>399</v>
      </c>
    </row>
    <row r="248" spans="1:17" ht="14.45" customHeight="1" x14ac:dyDescent="0.2">
      <c r="A248" s="832" t="s">
        <v>6556</v>
      </c>
      <c r="B248" s="833" t="s">
        <v>6557</v>
      </c>
      <c r="C248" s="833" t="s">
        <v>5050</v>
      </c>
      <c r="D248" s="833" t="s">
        <v>6578</v>
      </c>
      <c r="E248" s="833" t="s">
        <v>6579</v>
      </c>
      <c r="F248" s="853"/>
      <c r="G248" s="853"/>
      <c r="H248" s="853"/>
      <c r="I248" s="853"/>
      <c r="J248" s="853"/>
      <c r="K248" s="853"/>
      <c r="L248" s="853"/>
      <c r="M248" s="853"/>
      <c r="N248" s="853">
        <v>1</v>
      </c>
      <c r="O248" s="853">
        <v>38</v>
      </c>
      <c r="P248" s="838"/>
      <c r="Q248" s="854">
        <v>38</v>
      </c>
    </row>
    <row r="249" spans="1:17" ht="14.45" customHeight="1" x14ac:dyDescent="0.2">
      <c r="A249" s="832" t="s">
        <v>6556</v>
      </c>
      <c r="B249" s="833" t="s">
        <v>6557</v>
      </c>
      <c r="C249" s="833" t="s">
        <v>5050</v>
      </c>
      <c r="D249" s="833" t="s">
        <v>6580</v>
      </c>
      <c r="E249" s="833" t="s">
        <v>6581</v>
      </c>
      <c r="F249" s="853">
        <v>2</v>
      </c>
      <c r="G249" s="853">
        <v>1410</v>
      </c>
      <c r="H249" s="853"/>
      <c r="I249" s="853">
        <v>705</v>
      </c>
      <c r="J249" s="853"/>
      <c r="K249" s="853"/>
      <c r="L249" s="853"/>
      <c r="M249" s="853"/>
      <c r="N249" s="853">
        <v>2</v>
      </c>
      <c r="O249" s="853">
        <v>1426</v>
      </c>
      <c r="P249" s="838"/>
      <c r="Q249" s="854">
        <v>713</v>
      </c>
    </row>
    <row r="250" spans="1:17" ht="14.45" customHeight="1" x14ac:dyDescent="0.2">
      <c r="A250" s="832" t="s">
        <v>6556</v>
      </c>
      <c r="B250" s="833" t="s">
        <v>6557</v>
      </c>
      <c r="C250" s="833" t="s">
        <v>5050</v>
      </c>
      <c r="D250" s="833" t="s">
        <v>6582</v>
      </c>
      <c r="E250" s="833" t="s">
        <v>6583</v>
      </c>
      <c r="F250" s="853">
        <v>25</v>
      </c>
      <c r="G250" s="853">
        <v>7625</v>
      </c>
      <c r="H250" s="853">
        <v>1</v>
      </c>
      <c r="I250" s="853">
        <v>305</v>
      </c>
      <c r="J250" s="853">
        <v>25</v>
      </c>
      <c r="K250" s="853">
        <v>7625</v>
      </c>
      <c r="L250" s="853">
        <v>1</v>
      </c>
      <c r="M250" s="853">
        <v>305</v>
      </c>
      <c r="N250" s="853">
        <v>23</v>
      </c>
      <c r="O250" s="853">
        <v>7084</v>
      </c>
      <c r="P250" s="838">
        <v>0.92904918032786887</v>
      </c>
      <c r="Q250" s="854">
        <v>308</v>
      </c>
    </row>
    <row r="251" spans="1:17" ht="14.45" customHeight="1" x14ac:dyDescent="0.2">
      <c r="A251" s="832" t="s">
        <v>6556</v>
      </c>
      <c r="B251" s="833" t="s">
        <v>6557</v>
      </c>
      <c r="C251" s="833" t="s">
        <v>5050</v>
      </c>
      <c r="D251" s="833" t="s">
        <v>6584</v>
      </c>
      <c r="E251" s="833" t="s">
        <v>6585</v>
      </c>
      <c r="F251" s="853">
        <v>23</v>
      </c>
      <c r="G251" s="853">
        <v>11362</v>
      </c>
      <c r="H251" s="853">
        <v>1.5302356902356902</v>
      </c>
      <c r="I251" s="853">
        <v>494</v>
      </c>
      <c r="J251" s="853">
        <v>15</v>
      </c>
      <c r="K251" s="853">
        <v>7425</v>
      </c>
      <c r="L251" s="853">
        <v>1</v>
      </c>
      <c r="M251" s="853">
        <v>495</v>
      </c>
      <c r="N251" s="853">
        <v>25</v>
      </c>
      <c r="O251" s="853">
        <v>12475</v>
      </c>
      <c r="P251" s="838">
        <v>1.6801346801346801</v>
      </c>
      <c r="Q251" s="854">
        <v>499</v>
      </c>
    </row>
    <row r="252" spans="1:17" ht="14.45" customHeight="1" x14ac:dyDescent="0.2">
      <c r="A252" s="832" t="s">
        <v>6556</v>
      </c>
      <c r="B252" s="833" t="s">
        <v>6557</v>
      </c>
      <c r="C252" s="833" t="s">
        <v>5050</v>
      </c>
      <c r="D252" s="833" t="s">
        <v>6586</v>
      </c>
      <c r="E252" s="833" t="s">
        <v>6587</v>
      </c>
      <c r="F252" s="853">
        <v>47</v>
      </c>
      <c r="G252" s="853">
        <v>17390</v>
      </c>
      <c r="H252" s="853">
        <v>1.2668463611859839</v>
      </c>
      <c r="I252" s="853">
        <v>370</v>
      </c>
      <c r="J252" s="853">
        <v>37</v>
      </c>
      <c r="K252" s="853">
        <v>13727</v>
      </c>
      <c r="L252" s="853">
        <v>1</v>
      </c>
      <c r="M252" s="853">
        <v>371</v>
      </c>
      <c r="N252" s="853">
        <v>43</v>
      </c>
      <c r="O252" s="853">
        <v>16168</v>
      </c>
      <c r="P252" s="838">
        <v>1.1778247249945364</v>
      </c>
      <c r="Q252" s="854">
        <v>376</v>
      </c>
    </row>
    <row r="253" spans="1:17" ht="14.45" customHeight="1" x14ac:dyDescent="0.2">
      <c r="A253" s="832" t="s">
        <v>6556</v>
      </c>
      <c r="B253" s="833" t="s">
        <v>6557</v>
      </c>
      <c r="C253" s="833" t="s">
        <v>5050</v>
      </c>
      <c r="D253" s="833" t="s">
        <v>6588</v>
      </c>
      <c r="E253" s="833" t="s">
        <v>6589</v>
      </c>
      <c r="F253" s="853">
        <v>1</v>
      </c>
      <c r="G253" s="853">
        <v>111</v>
      </c>
      <c r="H253" s="853"/>
      <c r="I253" s="853">
        <v>111</v>
      </c>
      <c r="J253" s="853"/>
      <c r="K253" s="853"/>
      <c r="L253" s="853"/>
      <c r="M253" s="853"/>
      <c r="N253" s="853">
        <v>10</v>
      </c>
      <c r="O253" s="853">
        <v>1130</v>
      </c>
      <c r="P253" s="838"/>
      <c r="Q253" s="854">
        <v>113</v>
      </c>
    </row>
    <row r="254" spans="1:17" ht="14.45" customHeight="1" x14ac:dyDescent="0.2">
      <c r="A254" s="832" t="s">
        <v>6556</v>
      </c>
      <c r="B254" s="833" t="s">
        <v>6557</v>
      </c>
      <c r="C254" s="833" t="s">
        <v>5050</v>
      </c>
      <c r="D254" s="833" t="s">
        <v>6590</v>
      </c>
      <c r="E254" s="833" t="s">
        <v>6591</v>
      </c>
      <c r="F254" s="853"/>
      <c r="G254" s="853"/>
      <c r="H254" s="853"/>
      <c r="I254" s="853"/>
      <c r="J254" s="853"/>
      <c r="K254" s="853"/>
      <c r="L254" s="853"/>
      <c r="M254" s="853"/>
      <c r="N254" s="853">
        <v>1</v>
      </c>
      <c r="O254" s="853">
        <v>500</v>
      </c>
      <c r="P254" s="838"/>
      <c r="Q254" s="854">
        <v>500</v>
      </c>
    </row>
    <row r="255" spans="1:17" ht="14.45" customHeight="1" x14ac:dyDescent="0.2">
      <c r="A255" s="832" t="s">
        <v>6556</v>
      </c>
      <c r="B255" s="833" t="s">
        <v>6557</v>
      </c>
      <c r="C255" s="833" t="s">
        <v>5050</v>
      </c>
      <c r="D255" s="833" t="s">
        <v>6592</v>
      </c>
      <c r="E255" s="833" t="s">
        <v>6593</v>
      </c>
      <c r="F255" s="853">
        <v>11</v>
      </c>
      <c r="G255" s="853">
        <v>5016</v>
      </c>
      <c r="H255" s="853">
        <v>0.99563318777292575</v>
      </c>
      <c r="I255" s="853">
        <v>456</v>
      </c>
      <c r="J255" s="853">
        <v>11</v>
      </c>
      <c r="K255" s="853">
        <v>5038</v>
      </c>
      <c r="L255" s="853">
        <v>1</v>
      </c>
      <c r="M255" s="853">
        <v>458</v>
      </c>
      <c r="N255" s="853">
        <v>26</v>
      </c>
      <c r="O255" s="853">
        <v>12038</v>
      </c>
      <c r="P255" s="838">
        <v>2.3894402540690751</v>
      </c>
      <c r="Q255" s="854">
        <v>463</v>
      </c>
    </row>
    <row r="256" spans="1:17" ht="14.45" customHeight="1" x14ac:dyDescent="0.2">
      <c r="A256" s="832" t="s">
        <v>6556</v>
      </c>
      <c r="B256" s="833" t="s">
        <v>6557</v>
      </c>
      <c r="C256" s="833" t="s">
        <v>5050</v>
      </c>
      <c r="D256" s="833" t="s">
        <v>6594</v>
      </c>
      <c r="E256" s="833" t="s">
        <v>6595</v>
      </c>
      <c r="F256" s="853">
        <v>8</v>
      </c>
      <c r="G256" s="853">
        <v>464</v>
      </c>
      <c r="H256" s="853">
        <v>0.5714285714285714</v>
      </c>
      <c r="I256" s="853">
        <v>58</v>
      </c>
      <c r="J256" s="853">
        <v>14</v>
      </c>
      <c r="K256" s="853">
        <v>812</v>
      </c>
      <c r="L256" s="853">
        <v>1</v>
      </c>
      <c r="M256" s="853">
        <v>58</v>
      </c>
      <c r="N256" s="853">
        <v>8</v>
      </c>
      <c r="O256" s="853">
        <v>472</v>
      </c>
      <c r="P256" s="838">
        <v>0.58128078817733986</v>
      </c>
      <c r="Q256" s="854">
        <v>59</v>
      </c>
    </row>
    <row r="257" spans="1:17" ht="14.45" customHeight="1" x14ac:dyDescent="0.2">
      <c r="A257" s="832" t="s">
        <v>6556</v>
      </c>
      <c r="B257" s="833" t="s">
        <v>6557</v>
      </c>
      <c r="C257" s="833" t="s">
        <v>5050</v>
      </c>
      <c r="D257" s="833" t="s">
        <v>6596</v>
      </c>
      <c r="E257" s="833" t="s">
        <v>6597</v>
      </c>
      <c r="F257" s="853">
        <v>151</v>
      </c>
      <c r="G257" s="853">
        <v>26576</v>
      </c>
      <c r="H257" s="853">
        <v>0.62916666666666665</v>
      </c>
      <c r="I257" s="853">
        <v>176</v>
      </c>
      <c r="J257" s="853">
        <v>240</v>
      </c>
      <c r="K257" s="853">
        <v>42240</v>
      </c>
      <c r="L257" s="853">
        <v>1</v>
      </c>
      <c r="M257" s="853">
        <v>176</v>
      </c>
      <c r="N257" s="853">
        <v>210</v>
      </c>
      <c r="O257" s="853">
        <v>37590</v>
      </c>
      <c r="P257" s="838">
        <v>0.88991477272727271</v>
      </c>
      <c r="Q257" s="854">
        <v>179</v>
      </c>
    </row>
    <row r="258" spans="1:17" ht="14.45" customHeight="1" x14ac:dyDescent="0.2">
      <c r="A258" s="832" t="s">
        <v>6556</v>
      </c>
      <c r="B258" s="833" t="s">
        <v>6557</v>
      </c>
      <c r="C258" s="833" t="s">
        <v>5050</v>
      </c>
      <c r="D258" s="833" t="s">
        <v>6598</v>
      </c>
      <c r="E258" s="833" t="s">
        <v>6599</v>
      </c>
      <c r="F258" s="853">
        <v>4</v>
      </c>
      <c r="G258" s="853">
        <v>340</v>
      </c>
      <c r="H258" s="853"/>
      <c r="I258" s="853">
        <v>85</v>
      </c>
      <c r="J258" s="853"/>
      <c r="K258" s="853"/>
      <c r="L258" s="853"/>
      <c r="M258" s="853"/>
      <c r="N258" s="853">
        <v>4</v>
      </c>
      <c r="O258" s="853">
        <v>348</v>
      </c>
      <c r="P258" s="838"/>
      <c r="Q258" s="854">
        <v>87</v>
      </c>
    </row>
    <row r="259" spans="1:17" ht="14.45" customHeight="1" x14ac:dyDescent="0.2">
      <c r="A259" s="832" t="s">
        <v>6556</v>
      </c>
      <c r="B259" s="833" t="s">
        <v>6557</v>
      </c>
      <c r="C259" s="833" t="s">
        <v>5050</v>
      </c>
      <c r="D259" s="833" t="s">
        <v>6600</v>
      </c>
      <c r="E259" s="833" t="s">
        <v>6601</v>
      </c>
      <c r="F259" s="853">
        <v>3</v>
      </c>
      <c r="G259" s="853">
        <v>510</v>
      </c>
      <c r="H259" s="853">
        <v>1</v>
      </c>
      <c r="I259" s="853">
        <v>170</v>
      </c>
      <c r="J259" s="853">
        <v>3</v>
      </c>
      <c r="K259" s="853">
        <v>510</v>
      </c>
      <c r="L259" s="853">
        <v>1</v>
      </c>
      <c r="M259" s="853">
        <v>170</v>
      </c>
      <c r="N259" s="853">
        <v>5</v>
      </c>
      <c r="O259" s="853">
        <v>860</v>
      </c>
      <c r="P259" s="838">
        <v>1.6862745098039216</v>
      </c>
      <c r="Q259" s="854">
        <v>172</v>
      </c>
    </row>
    <row r="260" spans="1:17" ht="14.45" customHeight="1" x14ac:dyDescent="0.2">
      <c r="A260" s="832" t="s">
        <v>6556</v>
      </c>
      <c r="B260" s="833" t="s">
        <v>6557</v>
      </c>
      <c r="C260" s="833" t="s">
        <v>5050</v>
      </c>
      <c r="D260" s="833" t="s">
        <v>6602</v>
      </c>
      <c r="E260" s="833" t="s">
        <v>6603</v>
      </c>
      <c r="F260" s="853">
        <v>2</v>
      </c>
      <c r="G260" s="853">
        <v>528</v>
      </c>
      <c r="H260" s="853"/>
      <c r="I260" s="853">
        <v>264</v>
      </c>
      <c r="J260" s="853"/>
      <c r="K260" s="853"/>
      <c r="L260" s="853"/>
      <c r="M260" s="853"/>
      <c r="N260" s="853">
        <v>2</v>
      </c>
      <c r="O260" s="853">
        <v>534</v>
      </c>
      <c r="P260" s="838"/>
      <c r="Q260" s="854">
        <v>267</v>
      </c>
    </row>
    <row r="261" spans="1:17" ht="14.45" customHeight="1" x14ac:dyDescent="0.2">
      <c r="A261" s="832" t="s">
        <v>6556</v>
      </c>
      <c r="B261" s="833" t="s">
        <v>6557</v>
      </c>
      <c r="C261" s="833" t="s">
        <v>5050</v>
      </c>
      <c r="D261" s="833" t="s">
        <v>6604</v>
      </c>
      <c r="E261" s="833" t="s">
        <v>6605</v>
      </c>
      <c r="F261" s="853"/>
      <c r="G261" s="853"/>
      <c r="H261" s="853"/>
      <c r="I261" s="853"/>
      <c r="J261" s="853"/>
      <c r="K261" s="853"/>
      <c r="L261" s="853"/>
      <c r="M261" s="853"/>
      <c r="N261" s="853">
        <v>1</v>
      </c>
      <c r="O261" s="853">
        <v>244</v>
      </c>
      <c r="P261" s="838"/>
      <c r="Q261" s="854">
        <v>244</v>
      </c>
    </row>
    <row r="262" spans="1:17" ht="14.45" customHeight="1" x14ac:dyDescent="0.2">
      <c r="A262" s="832" t="s">
        <v>6556</v>
      </c>
      <c r="B262" s="833" t="s">
        <v>6557</v>
      </c>
      <c r="C262" s="833" t="s">
        <v>5050</v>
      </c>
      <c r="D262" s="833" t="s">
        <v>6606</v>
      </c>
      <c r="E262" s="833" t="s">
        <v>6607</v>
      </c>
      <c r="F262" s="853">
        <v>3</v>
      </c>
      <c r="G262" s="853">
        <v>1272</v>
      </c>
      <c r="H262" s="853">
        <v>0.24882629107981222</v>
      </c>
      <c r="I262" s="853">
        <v>424</v>
      </c>
      <c r="J262" s="853">
        <v>12</v>
      </c>
      <c r="K262" s="853">
        <v>5112</v>
      </c>
      <c r="L262" s="853">
        <v>1</v>
      </c>
      <c r="M262" s="853">
        <v>426</v>
      </c>
      <c r="N262" s="853">
        <v>11</v>
      </c>
      <c r="O262" s="853">
        <v>4785</v>
      </c>
      <c r="P262" s="838">
        <v>0.93603286384976525</v>
      </c>
      <c r="Q262" s="854">
        <v>435</v>
      </c>
    </row>
    <row r="263" spans="1:17" ht="14.45" customHeight="1" x14ac:dyDescent="0.2">
      <c r="A263" s="832" t="s">
        <v>6556</v>
      </c>
      <c r="B263" s="833" t="s">
        <v>6557</v>
      </c>
      <c r="C263" s="833" t="s">
        <v>5050</v>
      </c>
      <c r="D263" s="833" t="s">
        <v>6608</v>
      </c>
      <c r="E263" s="833" t="s">
        <v>6609</v>
      </c>
      <c r="F263" s="853"/>
      <c r="G263" s="853"/>
      <c r="H263" s="853"/>
      <c r="I263" s="853"/>
      <c r="J263" s="853">
        <v>1</v>
      </c>
      <c r="K263" s="853">
        <v>289</v>
      </c>
      <c r="L263" s="853">
        <v>1</v>
      </c>
      <c r="M263" s="853">
        <v>289</v>
      </c>
      <c r="N263" s="853"/>
      <c r="O263" s="853"/>
      <c r="P263" s="838"/>
      <c r="Q263" s="854"/>
    </row>
    <row r="264" spans="1:17" ht="14.45" customHeight="1" x14ac:dyDescent="0.2">
      <c r="A264" s="832" t="s">
        <v>6610</v>
      </c>
      <c r="B264" s="833" t="s">
        <v>6611</v>
      </c>
      <c r="C264" s="833" t="s">
        <v>5050</v>
      </c>
      <c r="D264" s="833" t="s">
        <v>6612</v>
      </c>
      <c r="E264" s="833" t="s">
        <v>6613</v>
      </c>
      <c r="F264" s="853">
        <v>717</v>
      </c>
      <c r="G264" s="853">
        <v>124041</v>
      </c>
      <c r="H264" s="853">
        <v>1.0671845963245923</v>
      </c>
      <c r="I264" s="853">
        <v>173</v>
      </c>
      <c r="J264" s="853">
        <v>668</v>
      </c>
      <c r="K264" s="853">
        <v>116232</v>
      </c>
      <c r="L264" s="853">
        <v>1</v>
      </c>
      <c r="M264" s="853">
        <v>174</v>
      </c>
      <c r="N264" s="853">
        <v>610</v>
      </c>
      <c r="O264" s="853">
        <v>106750</v>
      </c>
      <c r="P264" s="838">
        <v>0.91842177713538442</v>
      </c>
      <c r="Q264" s="854">
        <v>175</v>
      </c>
    </row>
    <row r="265" spans="1:17" ht="14.45" customHeight="1" x14ac:dyDescent="0.2">
      <c r="A265" s="832" t="s">
        <v>6610</v>
      </c>
      <c r="B265" s="833" t="s">
        <v>6611</v>
      </c>
      <c r="C265" s="833" t="s">
        <v>5050</v>
      </c>
      <c r="D265" s="833" t="s">
        <v>6614</v>
      </c>
      <c r="E265" s="833" t="s">
        <v>6615</v>
      </c>
      <c r="F265" s="853"/>
      <c r="G265" s="853"/>
      <c r="H265" s="853"/>
      <c r="I265" s="853"/>
      <c r="J265" s="853">
        <v>1</v>
      </c>
      <c r="K265" s="853">
        <v>1070</v>
      </c>
      <c r="L265" s="853">
        <v>1</v>
      </c>
      <c r="M265" s="853">
        <v>1070</v>
      </c>
      <c r="N265" s="853"/>
      <c r="O265" s="853"/>
      <c r="P265" s="838"/>
      <c r="Q265" s="854"/>
    </row>
    <row r="266" spans="1:17" ht="14.45" customHeight="1" x14ac:dyDescent="0.2">
      <c r="A266" s="832" t="s">
        <v>6610</v>
      </c>
      <c r="B266" s="833" t="s">
        <v>6611</v>
      </c>
      <c r="C266" s="833" t="s">
        <v>5050</v>
      </c>
      <c r="D266" s="833" t="s">
        <v>6616</v>
      </c>
      <c r="E266" s="833" t="s">
        <v>6617</v>
      </c>
      <c r="F266" s="853">
        <v>52</v>
      </c>
      <c r="G266" s="853">
        <v>2392</v>
      </c>
      <c r="H266" s="853">
        <v>5.7777777777777777</v>
      </c>
      <c r="I266" s="853">
        <v>46</v>
      </c>
      <c r="J266" s="853">
        <v>9</v>
      </c>
      <c r="K266" s="853">
        <v>414</v>
      </c>
      <c r="L266" s="853">
        <v>1</v>
      </c>
      <c r="M266" s="853">
        <v>46</v>
      </c>
      <c r="N266" s="853">
        <v>26</v>
      </c>
      <c r="O266" s="853">
        <v>1222</v>
      </c>
      <c r="P266" s="838">
        <v>2.9516908212560384</v>
      </c>
      <c r="Q266" s="854">
        <v>47</v>
      </c>
    </row>
    <row r="267" spans="1:17" ht="14.45" customHeight="1" x14ac:dyDescent="0.2">
      <c r="A267" s="832" t="s">
        <v>6610</v>
      </c>
      <c r="B267" s="833" t="s">
        <v>6611</v>
      </c>
      <c r="C267" s="833" t="s">
        <v>5050</v>
      </c>
      <c r="D267" s="833" t="s">
        <v>6538</v>
      </c>
      <c r="E267" s="833" t="s">
        <v>6539</v>
      </c>
      <c r="F267" s="853">
        <v>37</v>
      </c>
      <c r="G267" s="853">
        <v>12839</v>
      </c>
      <c r="H267" s="853">
        <v>1.15625</v>
      </c>
      <c r="I267" s="853">
        <v>347</v>
      </c>
      <c r="J267" s="853">
        <v>32</v>
      </c>
      <c r="K267" s="853">
        <v>11104</v>
      </c>
      <c r="L267" s="853">
        <v>1</v>
      </c>
      <c r="M267" s="853">
        <v>347</v>
      </c>
      <c r="N267" s="853">
        <v>32</v>
      </c>
      <c r="O267" s="853">
        <v>11136</v>
      </c>
      <c r="P267" s="838">
        <v>1.0028818443804035</v>
      </c>
      <c r="Q267" s="854">
        <v>348</v>
      </c>
    </row>
    <row r="268" spans="1:17" ht="14.45" customHeight="1" x14ac:dyDescent="0.2">
      <c r="A268" s="832" t="s">
        <v>6610</v>
      </c>
      <c r="B268" s="833" t="s">
        <v>6611</v>
      </c>
      <c r="C268" s="833" t="s">
        <v>5050</v>
      </c>
      <c r="D268" s="833" t="s">
        <v>6618</v>
      </c>
      <c r="E268" s="833" t="s">
        <v>6619</v>
      </c>
      <c r="F268" s="853">
        <v>10</v>
      </c>
      <c r="G268" s="853">
        <v>510</v>
      </c>
      <c r="H268" s="853"/>
      <c r="I268" s="853">
        <v>51</v>
      </c>
      <c r="J268" s="853"/>
      <c r="K268" s="853"/>
      <c r="L268" s="853"/>
      <c r="M268" s="853"/>
      <c r="N268" s="853"/>
      <c r="O268" s="853"/>
      <c r="P268" s="838"/>
      <c r="Q268" s="854"/>
    </row>
    <row r="269" spans="1:17" ht="14.45" customHeight="1" x14ac:dyDescent="0.2">
      <c r="A269" s="832" t="s">
        <v>6610</v>
      </c>
      <c r="B269" s="833" t="s">
        <v>6611</v>
      </c>
      <c r="C269" s="833" t="s">
        <v>5050</v>
      </c>
      <c r="D269" s="833" t="s">
        <v>6620</v>
      </c>
      <c r="E269" s="833" t="s">
        <v>6621</v>
      </c>
      <c r="F269" s="853">
        <v>44</v>
      </c>
      <c r="G269" s="853">
        <v>16588</v>
      </c>
      <c r="H269" s="853">
        <v>1.3333333333333333</v>
      </c>
      <c r="I269" s="853">
        <v>377</v>
      </c>
      <c r="J269" s="853">
        <v>33</v>
      </c>
      <c r="K269" s="853">
        <v>12441</v>
      </c>
      <c r="L269" s="853">
        <v>1</v>
      </c>
      <c r="M269" s="853">
        <v>377</v>
      </c>
      <c r="N269" s="853">
        <v>48</v>
      </c>
      <c r="O269" s="853">
        <v>18144</v>
      </c>
      <c r="P269" s="838">
        <v>1.458403665300217</v>
      </c>
      <c r="Q269" s="854">
        <v>378</v>
      </c>
    </row>
    <row r="270" spans="1:17" ht="14.45" customHeight="1" x14ac:dyDescent="0.2">
      <c r="A270" s="832" t="s">
        <v>6610</v>
      </c>
      <c r="B270" s="833" t="s">
        <v>6611</v>
      </c>
      <c r="C270" s="833" t="s">
        <v>5050</v>
      </c>
      <c r="D270" s="833" t="s">
        <v>6622</v>
      </c>
      <c r="E270" s="833" t="s">
        <v>6623</v>
      </c>
      <c r="F270" s="853">
        <v>15</v>
      </c>
      <c r="G270" s="853">
        <v>510</v>
      </c>
      <c r="H270" s="853">
        <v>0.40540540540540543</v>
      </c>
      <c r="I270" s="853">
        <v>34</v>
      </c>
      <c r="J270" s="853">
        <v>37</v>
      </c>
      <c r="K270" s="853">
        <v>1258</v>
      </c>
      <c r="L270" s="853">
        <v>1</v>
      </c>
      <c r="M270" s="853">
        <v>34</v>
      </c>
      <c r="N270" s="853">
        <v>21</v>
      </c>
      <c r="O270" s="853">
        <v>714</v>
      </c>
      <c r="P270" s="838">
        <v>0.56756756756756754</v>
      </c>
      <c r="Q270" s="854">
        <v>34</v>
      </c>
    </row>
    <row r="271" spans="1:17" ht="14.45" customHeight="1" x14ac:dyDescent="0.2">
      <c r="A271" s="832" t="s">
        <v>6610</v>
      </c>
      <c r="B271" s="833" t="s">
        <v>6611</v>
      </c>
      <c r="C271" s="833" t="s">
        <v>5050</v>
      </c>
      <c r="D271" s="833" t="s">
        <v>6624</v>
      </c>
      <c r="E271" s="833" t="s">
        <v>6625</v>
      </c>
      <c r="F271" s="853">
        <v>4</v>
      </c>
      <c r="G271" s="853">
        <v>2096</v>
      </c>
      <c r="H271" s="853">
        <v>0.66666666666666663</v>
      </c>
      <c r="I271" s="853">
        <v>524</v>
      </c>
      <c r="J271" s="853">
        <v>6</v>
      </c>
      <c r="K271" s="853">
        <v>3144</v>
      </c>
      <c r="L271" s="853">
        <v>1</v>
      </c>
      <c r="M271" s="853">
        <v>524</v>
      </c>
      <c r="N271" s="853">
        <v>5</v>
      </c>
      <c r="O271" s="853">
        <v>2625</v>
      </c>
      <c r="P271" s="838">
        <v>0.83492366412213737</v>
      </c>
      <c r="Q271" s="854">
        <v>525</v>
      </c>
    </row>
    <row r="272" spans="1:17" ht="14.45" customHeight="1" x14ac:dyDescent="0.2">
      <c r="A272" s="832" t="s">
        <v>6610</v>
      </c>
      <c r="B272" s="833" t="s">
        <v>6611</v>
      </c>
      <c r="C272" s="833" t="s">
        <v>5050</v>
      </c>
      <c r="D272" s="833" t="s">
        <v>6626</v>
      </c>
      <c r="E272" s="833" t="s">
        <v>6627</v>
      </c>
      <c r="F272" s="853"/>
      <c r="G272" s="853"/>
      <c r="H272" s="853"/>
      <c r="I272" s="853"/>
      <c r="J272" s="853">
        <v>2</v>
      </c>
      <c r="K272" s="853">
        <v>114</v>
      </c>
      <c r="L272" s="853">
        <v>1</v>
      </c>
      <c r="M272" s="853">
        <v>57</v>
      </c>
      <c r="N272" s="853">
        <v>4</v>
      </c>
      <c r="O272" s="853">
        <v>232</v>
      </c>
      <c r="P272" s="838">
        <v>2.0350877192982457</v>
      </c>
      <c r="Q272" s="854">
        <v>58</v>
      </c>
    </row>
    <row r="273" spans="1:17" ht="14.45" customHeight="1" x14ac:dyDescent="0.2">
      <c r="A273" s="832" t="s">
        <v>6610</v>
      </c>
      <c r="B273" s="833" t="s">
        <v>6611</v>
      </c>
      <c r="C273" s="833" t="s">
        <v>5050</v>
      </c>
      <c r="D273" s="833" t="s">
        <v>6628</v>
      </c>
      <c r="E273" s="833" t="s">
        <v>6629</v>
      </c>
      <c r="F273" s="853"/>
      <c r="G273" s="853"/>
      <c r="H273" s="853"/>
      <c r="I273" s="853"/>
      <c r="J273" s="853">
        <v>1</v>
      </c>
      <c r="K273" s="853">
        <v>225</v>
      </c>
      <c r="L273" s="853">
        <v>1</v>
      </c>
      <c r="M273" s="853">
        <v>225</v>
      </c>
      <c r="N273" s="853"/>
      <c r="O273" s="853"/>
      <c r="P273" s="838"/>
      <c r="Q273" s="854"/>
    </row>
    <row r="274" spans="1:17" ht="14.45" customHeight="1" x14ac:dyDescent="0.2">
      <c r="A274" s="832" t="s">
        <v>6610</v>
      </c>
      <c r="B274" s="833" t="s">
        <v>6611</v>
      </c>
      <c r="C274" s="833" t="s">
        <v>5050</v>
      </c>
      <c r="D274" s="833" t="s">
        <v>6630</v>
      </c>
      <c r="E274" s="833" t="s">
        <v>6631</v>
      </c>
      <c r="F274" s="853"/>
      <c r="G274" s="853"/>
      <c r="H274" s="853"/>
      <c r="I274" s="853"/>
      <c r="J274" s="853">
        <v>1</v>
      </c>
      <c r="K274" s="853">
        <v>554</v>
      </c>
      <c r="L274" s="853">
        <v>1</v>
      </c>
      <c r="M274" s="853">
        <v>554</v>
      </c>
      <c r="N274" s="853"/>
      <c r="O274" s="853"/>
      <c r="P274" s="838"/>
      <c r="Q274" s="854"/>
    </row>
    <row r="275" spans="1:17" ht="14.45" customHeight="1" x14ac:dyDescent="0.2">
      <c r="A275" s="832" t="s">
        <v>6610</v>
      </c>
      <c r="B275" s="833" t="s">
        <v>6611</v>
      </c>
      <c r="C275" s="833" t="s">
        <v>5050</v>
      </c>
      <c r="D275" s="833" t="s">
        <v>6632</v>
      </c>
      <c r="E275" s="833" t="s">
        <v>6633</v>
      </c>
      <c r="F275" s="853"/>
      <c r="G275" s="853"/>
      <c r="H275" s="853"/>
      <c r="I275" s="853"/>
      <c r="J275" s="853"/>
      <c r="K275" s="853"/>
      <c r="L275" s="853"/>
      <c r="M275" s="853"/>
      <c r="N275" s="853">
        <v>1</v>
      </c>
      <c r="O275" s="853">
        <v>216</v>
      </c>
      <c r="P275" s="838"/>
      <c r="Q275" s="854">
        <v>216</v>
      </c>
    </row>
    <row r="276" spans="1:17" ht="14.45" customHeight="1" x14ac:dyDescent="0.2">
      <c r="A276" s="832" t="s">
        <v>6610</v>
      </c>
      <c r="B276" s="833" t="s">
        <v>6611</v>
      </c>
      <c r="C276" s="833" t="s">
        <v>5050</v>
      </c>
      <c r="D276" s="833" t="s">
        <v>6634</v>
      </c>
      <c r="E276" s="833" t="s">
        <v>6635</v>
      </c>
      <c r="F276" s="853"/>
      <c r="G276" s="853"/>
      <c r="H276" s="853"/>
      <c r="I276" s="853"/>
      <c r="J276" s="853">
        <v>1</v>
      </c>
      <c r="K276" s="853">
        <v>143</v>
      </c>
      <c r="L276" s="853">
        <v>1</v>
      </c>
      <c r="M276" s="853">
        <v>143</v>
      </c>
      <c r="N276" s="853"/>
      <c r="O276" s="853"/>
      <c r="P276" s="838"/>
      <c r="Q276" s="854"/>
    </row>
    <row r="277" spans="1:17" ht="14.45" customHeight="1" x14ac:dyDescent="0.2">
      <c r="A277" s="832" t="s">
        <v>6610</v>
      </c>
      <c r="B277" s="833" t="s">
        <v>6611</v>
      </c>
      <c r="C277" s="833" t="s">
        <v>5050</v>
      </c>
      <c r="D277" s="833" t="s">
        <v>6636</v>
      </c>
      <c r="E277" s="833" t="s">
        <v>6637</v>
      </c>
      <c r="F277" s="853">
        <v>4</v>
      </c>
      <c r="G277" s="853">
        <v>260</v>
      </c>
      <c r="H277" s="853">
        <v>1</v>
      </c>
      <c r="I277" s="853">
        <v>65</v>
      </c>
      <c r="J277" s="853">
        <v>4</v>
      </c>
      <c r="K277" s="853">
        <v>260</v>
      </c>
      <c r="L277" s="853">
        <v>1</v>
      </c>
      <c r="M277" s="853">
        <v>65</v>
      </c>
      <c r="N277" s="853">
        <v>2</v>
      </c>
      <c r="O277" s="853">
        <v>132</v>
      </c>
      <c r="P277" s="838">
        <v>0.50769230769230766</v>
      </c>
      <c r="Q277" s="854">
        <v>66</v>
      </c>
    </row>
    <row r="278" spans="1:17" ht="14.45" customHeight="1" x14ac:dyDescent="0.2">
      <c r="A278" s="832" t="s">
        <v>6610</v>
      </c>
      <c r="B278" s="833" t="s">
        <v>6611</v>
      </c>
      <c r="C278" s="833" t="s">
        <v>5050</v>
      </c>
      <c r="D278" s="833" t="s">
        <v>6638</v>
      </c>
      <c r="E278" s="833" t="s">
        <v>6639</v>
      </c>
      <c r="F278" s="853">
        <v>393</v>
      </c>
      <c r="G278" s="853">
        <v>53448</v>
      </c>
      <c r="H278" s="853">
        <v>0.90939717217089477</v>
      </c>
      <c r="I278" s="853">
        <v>136</v>
      </c>
      <c r="J278" s="853">
        <v>429</v>
      </c>
      <c r="K278" s="853">
        <v>58773</v>
      </c>
      <c r="L278" s="853">
        <v>1</v>
      </c>
      <c r="M278" s="853">
        <v>137</v>
      </c>
      <c r="N278" s="853">
        <v>324</v>
      </c>
      <c r="O278" s="853">
        <v>44712</v>
      </c>
      <c r="P278" s="838">
        <v>0.76075749068449794</v>
      </c>
      <c r="Q278" s="854">
        <v>138</v>
      </c>
    </row>
    <row r="279" spans="1:17" ht="14.45" customHeight="1" x14ac:dyDescent="0.2">
      <c r="A279" s="832" t="s">
        <v>6610</v>
      </c>
      <c r="B279" s="833" t="s">
        <v>6611</v>
      </c>
      <c r="C279" s="833" t="s">
        <v>5050</v>
      </c>
      <c r="D279" s="833" t="s">
        <v>6640</v>
      </c>
      <c r="E279" s="833" t="s">
        <v>6641</v>
      </c>
      <c r="F279" s="853">
        <v>133</v>
      </c>
      <c r="G279" s="853">
        <v>12103</v>
      </c>
      <c r="H279" s="853">
        <v>1</v>
      </c>
      <c r="I279" s="853">
        <v>91</v>
      </c>
      <c r="J279" s="853">
        <v>133</v>
      </c>
      <c r="K279" s="853">
        <v>12103</v>
      </c>
      <c r="L279" s="853">
        <v>1</v>
      </c>
      <c r="M279" s="853">
        <v>91</v>
      </c>
      <c r="N279" s="853">
        <v>114</v>
      </c>
      <c r="O279" s="853">
        <v>10488</v>
      </c>
      <c r="P279" s="838">
        <v>0.86656200941915229</v>
      </c>
      <c r="Q279" s="854">
        <v>92</v>
      </c>
    </row>
    <row r="280" spans="1:17" ht="14.45" customHeight="1" x14ac:dyDescent="0.2">
      <c r="A280" s="832" t="s">
        <v>6610</v>
      </c>
      <c r="B280" s="833" t="s">
        <v>6611</v>
      </c>
      <c r="C280" s="833" t="s">
        <v>5050</v>
      </c>
      <c r="D280" s="833" t="s">
        <v>6642</v>
      </c>
      <c r="E280" s="833" t="s">
        <v>6643</v>
      </c>
      <c r="F280" s="853">
        <v>6</v>
      </c>
      <c r="G280" s="853">
        <v>822</v>
      </c>
      <c r="H280" s="853">
        <v>5.9565217391304346</v>
      </c>
      <c r="I280" s="853">
        <v>137</v>
      </c>
      <c r="J280" s="853">
        <v>1</v>
      </c>
      <c r="K280" s="853">
        <v>138</v>
      </c>
      <c r="L280" s="853">
        <v>1</v>
      </c>
      <c r="M280" s="853">
        <v>138</v>
      </c>
      <c r="N280" s="853">
        <v>1</v>
      </c>
      <c r="O280" s="853">
        <v>140</v>
      </c>
      <c r="P280" s="838">
        <v>1.0144927536231885</v>
      </c>
      <c r="Q280" s="854">
        <v>140</v>
      </c>
    </row>
    <row r="281" spans="1:17" ht="14.45" customHeight="1" x14ac:dyDescent="0.2">
      <c r="A281" s="832" t="s">
        <v>6610</v>
      </c>
      <c r="B281" s="833" t="s">
        <v>6611</v>
      </c>
      <c r="C281" s="833" t="s">
        <v>5050</v>
      </c>
      <c r="D281" s="833" t="s">
        <v>6644</v>
      </c>
      <c r="E281" s="833" t="s">
        <v>6645</v>
      </c>
      <c r="F281" s="853">
        <v>10</v>
      </c>
      <c r="G281" s="853">
        <v>660</v>
      </c>
      <c r="H281" s="853">
        <v>0.47619047619047616</v>
      </c>
      <c r="I281" s="853">
        <v>66</v>
      </c>
      <c r="J281" s="853">
        <v>21</v>
      </c>
      <c r="K281" s="853">
        <v>1386</v>
      </c>
      <c r="L281" s="853">
        <v>1</v>
      </c>
      <c r="M281" s="853">
        <v>66</v>
      </c>
      <c r="N281" s="853">
        <v>6</v>
      </c>
      <c r="O281" s="853">
        <v>402</v>
      </c>
      <c r="P281" s="838">
        <v>0.29004329004329005</v>
      </c>
      <c r="Q281" s="854">
        <v>67</v>
      </c>
    </row>
    <row r="282" spans="1:17" ht="14.45" customHeight="1" x14ac:dyDescent="0.2">
      <c r="A282" s="832" t="s">
        <v>6610</v>
      </c>
      <c r="B282" s="833" t="s">
        <v>6611</v>
      </c>
      <c r="C282" s="833" t="s">
        <v>5050</v>
      </c>
      <c r="D282" s="833" t="s">
        <v>6547</v>
      </c>
      <c r="E282" s="833" t="s">
        <v>6548</v>
      </c>
      <c r="F282" s="853">
        <v>47</v>
      </c>
      <c r="G282" s="853">
        <v>15416</v>
      </c>
      <c r="H282" s="853">
        <v>1.5666666666666667</v>
      </c>
      <c r="I282" s="853">
        <v>328</v>
      </c>
      <c r="J282" s="853">
        <v>30</v>
      </c>
      <c r="K282" s="853">
        <v>9840</v>
      </c>
      <c r="L282" s="853">
        <v>1</v>
      </c>
      <c r="M282" s="853">
        <v>328</v>
      </c>
      <c r="N282" s="853">
        <v>47</v>
      </c>
      <c r="O282" s="853">
        <v>15463</v>
      </c>
      <c r="P282" s="838">
        <v>1.5714430894308944</v>
      </c>
      <c r="Q282" s="854">
        <v>329</v>
      </c>
    </row>
    <row r="283" spans="1:17" ht="14.45" customHeight="1" x14ac:dyDescent="0.2">
      <c r="A283" s="832" t="s">
        <v>6610</v>
      </c>
      <c r="B283" s="833" t="s">
        <v>6611</v>
      </c>
      <c r="C283" s="833" t="s">
        <v>5050</v>
      </c>
      <c r="D283" s="833" t="s">
        <v>6646</v>
      </c>
      <c r="E283" s="833" t="s">
        <v>6647</v>
      </c>
      <c r="F283" s="853">
        <v>41</v>
      </c>
      <c r="G283" s="853">
        <v>2091</v>
      </c>
      <c r="H283" s="853">
        <v>1</v>
      </c>
      <c r="I283" s="853">
        <v>51</v>
      </c>
      <c r="J283" s="853">
        <v>41</v>
      </c>
      <c r="K283" s="853">
        <v>2091</v>
      </c>
      <c r="L283" s="853">
        <v>1</v>
      </c>
      <c r="M283" s="853">
        <v>51</v>
      </c>
      <c r="N283" s="853">
        <v>39</v>
      </c>
      <c r="O283" s="853">
        <v>2028</v>
      </c>
      <c r="P283" s="838">
        <v>0.96987087517934001</v>
      </c>
      <c r="Q283" s="854">
        <v>52</v>
      </c>
    </row>
    <row r="284" spans="1:17" ht="14.45" customHeight="1" x14ac:dyDescent="0.2">
      <c r="A284" s="832" t="s">
        <v>6610</v>
      </c>
      <c r="B284" s="833" t="s">
        <v>6611</v>
      </c>
      <c r="C284" s="833" t="s">
        <v>5050</v>
      </c>
      <c r="D284" s="833" t="s">
        <v>6648</v>
      </c>
      <c r="E284" s="833" t="s">
        <v>6649</v>
      </c>
      <c r="F284" s="853">
        <v>1</v>
      </c>
      <c r="G284" s="853">
        <v>207</v>
      </c>
      <c r="H284" s="853">
        <v>0.33333333333333331</v>
      </c>
      <c r="I284" s="853">
        <v>207</v>
      </c>
      <c r="J284" s="853">
        <v>3</v>
      </c>
      <c r="K284" s="853">
        <v>621</v>
      </c>
      <c r="L284" s="853">
        <v>1</v>
      </c>
      <c r="M284" s="853">
        <v>207</v>
      </c>
      <c r="N284" s="853"/>
      <c r="O284" s="853"/>
      <c r="P284" s="838"/>
      <c r="Q284" s="854"/>
    </row>
    <row r="285" spans="1:17" ht="14.45" customHeight="1" x14ac:dyDescent="0.2">
      <c r="A285" s="832" t="s">
        <v>6610</v>
      </c>
      <c r="B285" s="833" t="s">
        <v>6611</v>
      </c>
      <c r="C285" s="833" t="s">
        <v>5050</v>
      </c>
      <c r="D285" s="833" t="s">
        <v>6650</v>
      </c>
      <c r="E285" s="833" t="s">
        <v>6651</v>
      </c>
      <c r="F285" s="853"/>
      <c r="G285" s="853"/>
      <c r="H285" s="853"/>
      <c r="I285" s="853"/>
      <c r="J285" s="853"/>
      <c r="K285" s="853"/>
      <c r="L285" s="853"/>
      <c r="M285" s="853"/>
      <c r="N285" s="853">
        <v>2</v>
      </c>
      <c r="O285" s="853">
        <v>1528</v>
      </c>
      <c r="P285" s="838"/>
      <c r="Q285" s="854">
        <v>764</v>
      </c>
    </row>
    <row r="286" spans="1:17" ht="14.45" customHeight="1" x14ac:dyDescent="0.2">
      <c r="A286" s="832" t="s">
        <v>6610</v>
      </c>
      <c r="B286" s="833" t="s">
        <v>6611</v>
      </c>
      <c r="C286" s="833" t="s">
        <v>5050</v>
      </c>
      <c r="D286" s="833" t="s">
        <v>6652</v>
      </c>
      <c r="E286" s="833" t="s">
        <v>6653</v>
      </c>
      <c r="F286" s="853">
        <v>5</v>
      </c>
      <c r="G286" s="853">
        <v>3060</v>
      </c>
      <c r="H286" s="853">
        <v>0.7142857142857143</v>
      </c>
      <c r="I286" s="853">
        <v>612</v>
      </c>
      <c r="J286" s="853">
        <v>7</v>
      </c>
      <c r="K286" s="853">
        <v>4284</v>
      </c>
      <c r="L286" s="853">
        <v>1</v>
      </c>
      <c r="M286" s="853">
        <v>612</v>
      </c>
      <c r="N286" s="853">
        <v>7</v>
      </c>
      <c r="O286" s="853">
        <v>4305</v>
      </c>
      <c r="P286" s="838">
        <v>1.0049019607843137</v>
      </c>
      <c r="Q286" s="854">
        <v>615</v>
      </c>
    </row>
    <row r="287" spans="1:17" ht="14.45" customHeight="1" x14ac:dyDescent="0.2">
      <c r="A287" s="832" t="s">
        <v>6610</v>
      </c>
      <c r="B287" s="833" t="s">
        <v>6611</v>
      </c>
      <c r="C287" s="833" t="s">
        <v>5050</v>
      </c>
      <c r="D287" s="833" t="s">
        <v>6654</v>
      </c>
      <c r="E287" s="833" t="s">
        <v>6655</v>
      </c>
      <c r="F287" s="853"/>
      <c r="G287" s="853"/>
      <c r="H287" s="853"/>
      <c r="I287" s="853"/>
      <c r="J287" s="853"/>
      <c r="K287" s="853"/>
      <c r="L287" s="853"/>
      <c r="M287" s="853"/>
      <c r="N287" s="853">
        <v>1</v>
      </c>
      <c r="O287" s="853">
        <v>275</v>
      </c>
      <c r="P287" s="838"/>
      <c r="Q287" s="854">
        <v>275</v>
      </c>
    </row>
    <row r="288" spans="1:17" ht="14.45" customHeight="1" x14ac:dyDescent="0.2">
      <c r="A288" s="832" t="s">
        <v>6610</v>
      </c>
      <c r="B288" s="833" t="s">
        <v>6611</v>
      </c>
      <c r="C288" s="833" t="s">
        <v>5050</v>
      </c>
      <c r="D288" s="833" t="s">
        <v>6656</v>
      </c>
      <c r="E288" s="833" t="s">
        <v>6657</v>
      </c>
      <c r="F288" s="853"/>
      <c r="G288" s="853"/>
      <c r="H288" s="853"/>
      <c r="I288" s="853"/>
      <c r="J288" s="853"/>
      <c r="K288" s="853"/>
      <c r="L288" s="853"/>
      <c r="M288" s="853"/>
      <c r="N288" s="853">
        <v>4</v>
      </c>
      <c r="O288" s="853">
        <v>208</v>
      </c>
      <c r="P288" s="838"/>
      <c r="Q288" s="854">
        <v>52</v>
      </c>
    </row>
    <row r="289" spans="1:17" ht="14.45" customHeight="1" x14ac:dyDescent="0.2">
      <c r="A289" s="832" t="s">
        <v>6610</v>
      </c>
      <c r="B289" s="833" t="s">
        <v>6611</v>
      </c>
      <c r="C289" s="833" t="s">
        <v>5050</v>
      </c>
      <c r="D289" s="833" t="s">
        <v>6658</v>
      </c>
      <c r="E289" s="833" t="s">
        <v>6659</v>
      </c>
      <c r="F289" s="853"/>
      <c r="G289" s="853"/>
      <c r="H289" s="853"/>
      <c r="I289" s="853"/>
      <c r="J289" s="853">
        <v>1</v>
      </c>
      <c r="K289" s="853">
        <v>327</v>
      </c>
      <c r="L289" s="853">
        <v>1</v>
      </c>
      <c r="M289" s="853">
        <v>327</v>
      </c>
      <c r="N289" s="853"/>
      <c r="O289" s="853"/>
      <c r="P289" s="838"/>
      <c r="Q289" s="854"/>
    </row>
    <row r="290" spans="1:17" ht="14.45" customHeight="1" x14ac:dyDescent="0.2">
      <c r="A290" s="832" t="s">
        <v>6610</v>
      </c>
      <c r="B290" s="833" t="s">
        <v>6611</v>
      </c>
      <c r="C290" s="833" t="s">
        <v>5050</v>
      </c>
      <c r="D290" s="833" t="s">
        <v>6660</v>
      </c>
      <c r="E290" s="833" t="s">
        <v>6661</v>
      </c>
      <c r="F290" s="853">
        <v>59</v>
      </c>
      <c r="G290" s="853">
        <v>15340</v>
      </c>
      <c r="H290" s="853">
        <v>0.2226285846975502</v>
      </c>
      <c r="I290" s="853">
        <v>260</v>
      </c>
      <c r="J290" s="853">
        <v>264</v>
      </c>
      <c r="K290" s="853">
        <v>68904</v>
      </c>
      <c r="L290" s="853">
        <v>1</v>
      </c>
      <c r="M290" s="853">
        <v>261</v>
      </c>
      <c r="N290" s="853">
        <v>227</v>
      </c>
      <c r="O290" s="853">
        <v>59474</v>
      </c>
      <c r="P290" s="838">
        <v>0.86314292348775112</v>
      </c>
      <c r="Q290" s="854">
        <v>262</v>
      </c>
    </row>
    <row r="291" spans="1:17" ht="14.45" customHeight="1" x14ac:dyDescent="0.2">
      <c r="A291" s="832" t="s">
        <v>6610</v>
      </c>
      <c r="B291" s="833" t="s">
        <v>6611</v>
      </c>
      <c r="C291" s="833" t="s">
        <v>5050</v>
      </c>
      <c r="D291" s="833" t="s">
        <v>6662</v>
      </c>
      <c r="E291" s="833" t="s">
        <v>6663</v>
      </c>
      <c r="F291" s="853">
        <v>1</v>
      </c>
      <c r="G291" s="853">
        <v>165</v>
      </c>
      <c r="H291" s="853">
        <v>0.14285714285714285</v>
      </c>
      <c r="I291" s="853">
        <v>165</v>
      </c>
      <c r="J291" s="853">
        <v>7</v>
      </c>
      <c r="K291" s="853">
        <v>1155</v>
      </c>
      <c r="L291" s="853">
        <v>1</v>
      </c>
      <c r="M291" s="853">
        <v>165</v>
      </c>
      <c r="N291" s="853">
        <v>5</v>
      </c>
      <c r="O291" s="853">
        <v>830</v>
      </c>
      <c r="P291" s="838">
        <v>0.7186147186147186</v>
      </c>
      <c r="Q291" s="854">
        <v>166</v>
      </c>
    </row>
    <row r="292" spans="1:17" ht="14.45" customHeight="1" x14ac:dyDescent="0.2">
      <c r="A292" s="832" t="s">
        <v>6664</v>
      </c>
      <c r="B292" s="833" t="s">
        <v>6383</v>
      </c>
      <c r="C292" s="833" t="s">
        <v>5050</v>
      </c>
      <c r="D292" s="833" t="s">
        <v>6665</v>
      </c>
      <c r="E292" s="833" t="s">
        <v>6666</v>
      </c>
      <c r="F292" s="853">
        <v>1</v>
      </c>
      <c r="G292" s="853">
        <v>1483</v>
      </c>
      <c r="H292" s="853">
        <v>1</v>
      </c>
      <c r="I292" s="853">
        <v>1483</v>
      </c>
      <c r="J292" s="853">
        <v>1</v>
      </c>
      <c r="K292" s="853">
        <v>1483</v>
      </c>
      <c r="L292" s="853">
        <v>1</v>
      </c>
      <c r="M292" s="853">
        <v>1483</v>
      </c>
      <c r="N292" s="853"/>
      <c r="O292" s="853"/>
      <c r="P292" s="838"/>
      <c r="Q292" s="854"/>
    </row>
    <row r="293" spans="1:17" ht="14.45" customHeight="1" x14ac:dyDescent="0.2">
      <c r="A293" s="832" t="s">
        <v>6664</v>
      </c>
      <c r="B293" s="833" t="s">
        <v>6383</v>
      </c>
      <c r="C293" s="833" t="s">
        <v>5050</v>
      </c>
      <c r="D293" s="833" t="s">
        <v>6667</v>
      </c>
      <c r="E293" s="833" t="s">
        <v>6668</v>
      </c>
      <c r="F293" s="853"/>
      <c r="G293" s="853"/>
      <c r="H293" s="853"/>
      <c r="I293" s="853"/>
      <c r="J293" s="853">
        <v>2</v>
      </c>
      <c r="K293" s="853">
        <v>1686</v>
      </c>
      <c r="L293" s="853">
        <v>1</v>
      </c>
      <c r="M293" s="853">
        <v>843</v>
      </c>
      <c r="N293" s="853"/>
      <c r="O293" s="853"/>
      <c r="P293" s="838"/>
      <c r="Q293" s="854"/>
    </row>
    <row r="294" spans="1:17" ht="14.45" customHeight="1" x14ac:dyDescent="0.2">
      <c r="A294" s="832" t="s">
        <v>6664</v>
      </c>
      <c r="B294" s="833" t="s">
        <v>6383</v>
      </c>
      <c r="C294" s="833" t="s">
        <v>5050</v>
      </c>
      <c r="D294" s="833" t="s">
        <v>6669</v>
      </c>
      <c r="E294" s="833" t="s">
        <v>6670</v>
      </c>
      <c r="F294" s="853"/>
      <c r="G294" s="853"/>
      <c r="H294" s="853"/>
      <c r="I294" s="853"/>
      <c r="J294" s="853">
        <v>1</v>
      </c>
      <c r="K294" s="853">
        <v>550</v>
      </c>
      <c r="L294" s="853">
        <v>1</v>
      </c>
      <c r="M294" s="853">
        <v>550</v>
      </c>
      <c r="N294" s="853"/>
      <c r="O294" s="853"/>
      <c r="P294" s="838"/>
      <c r="Q294" s="854"/>
    </row>
    <row r="295" spans="1:17" ht="14.45" customHeight="1" x14ac:dyDescent="0.2">
      <c r="A295" s="832" t="s">
        <v>6664</v>
      </c>
      <c r="B295" s="833" t="s">
        <v>6383</v>
      </c>
      <c r="C295" s="833" t="s">
        <v>5050</v>
      </c>
      <c r="D295" s="833" t="s">
        <v>6671</v>
      </c>
      <c r="E295" s="833" t="s">
        <v>6672</v>
      </c>
      <c r="F295" s="853"/>
      <c r="G295" s="853"/>
      <c r="H295" s="853"/>
      <c r="I295" s="853"/>
      <c r="J295" s="853">
        <v>1</v>
      </c>
      <c r="K295" s="853">
        <v>514</v>
      </c>
      <c r="L295" s="853">
        <v>1</v>
      </c>
      <c r="M295" s="853">
        <v>514</v>
      </c>
      <c r="N295" s="853"/>
      <c r="O295" s="853"/>
      <c r="P295" s="838"/>
      <c r="Q295" s="854"/>
    </row>
    <row r="296" spans="1:17" ht="14.45" customHeight="1" x14ac:dyDescent="0.2">
      <c r="A296" s="832" t="s">
        <v>6664</v>
      </c>
      <c r="B296" s="833" t="s">
        <v>6383</v>
      </c>
      <c r="C296" s="833" t="s">
        <v>5050</v>
      </c>
      <c r="D296" s="833" t="s">
        <v>6673</v>
      </c>
      <c r="E296" s="833" t="s">
        <v>6674</v>
      </c>
      <c r="F296" s="853"/>
      <c r="G296" s="853"/>
      <c r="H296" s="853"/>
      <c r="I296" s="853"/>
      <c r="J296" s="853">
        <v>1</v>
      </c>
      <c r="K296" s="853">
        <v>424</v>
      </c>
      <c r="L296" s="853">
        <v>1</v>
      </c>
      <c r="M296" s="853">
        <v>424</v>
      </c>
      <c r="N296" s="853"/>
      <c r="O296" s="853"/>
      <c r="P296" s="838"/>
      <c r="Q296" s="854"/>
    </row>
    <row r="297" spans="1:17" ht="14.45" customHeight="1" x14ac:dyDescent="0.2">
      <c r="A297" s="832" t="s">
        <v>6664</v>
      </c>
      <c r="B297" s="833" t="s">
        <v>6383</v>
      </c>
      <c r="C297" s="833" t="s">
        <v>5050</v>
      </c>
      <c r="D297" s="833" t="s">
        <v>6675</v>
      </c>
      <c r="E297" s="833" t="s">
        <v>6676</v>
      </c>
      <c r="F297" s="853"/>
      <c r="G297" s="853"/>
      <c r="H297" s="853"/>
      <c r="I297" s="853"/>
      <c r="J297" s="853">
        <v>1</v>
      </c>
      <c r="K297" s="853">
        <v>350</v>
      </c>
      <c r="L297" s="853">
        <v>1</v>
      </c>
      <c r="M297" s="853">
        <v>350</v>
      </c>
      <c r="N297" s="853"/>
      <c r="O297" s="853"/>
      <c r="P297" s="838"/>
      <c r="Q297" s="854"/>
    </row>
    <row r="298" spans="1:17" ht="14.45" customHeight="1" x14ac:dyDescent="0.2">
      <c r="A298" s="832" t="s">
        <v>6664</v>
      </c>
      <c r="B298" s="833" t="s">
        <v>6383</v>
      </c>
      <c r="C298" s="833" t="s">
        <v>5050</v>
      </c>
      <c r="D298" s="833" t="s">
        <v>6677</v>
      </c>
      <c r="E298" s="833" t="s">
        <v>6678</v>
      </c>
      <c r="F298" s="853"/>
      <c r="G298" s="853"/>
      <c r="H298" s="853"/>
      <c r="I298" s="853"/>
      <c r="J298" s="853"/>
      <c r="K298" s="853"/>
      <c r="L298" s="853"/>
      <c r="M298" s="853"/>
      <c r="N298" s="853">
        <v>7</v>
      </c>
      <c r="O298" s="853">
        <v>2184</v>
      </c>
      <c r="P298" s="838"/>
      <c r="Q298" s="854">
        <v>312</v>
      </c>
    </row>
    <row r="299" spans="1:17" ht="14.45" customHeight="1" x14ac:dyDescent="0.2">
      <c r="A299" s="832" t="s">
        <v>6664</v>
      </c>
      <c r="B299" s="833" t="s">
        <v>6383</v>
      </c>
      <c r="C299" s="833" t="s">
        <v>5050</v>
      </c>
      <c r="D299" s="833" t="s">
        <v>6143</v>
      </c>
      <c r="E299" s="833" t="s">
        <v>6144</v>
      </c>
      <c r="F299" s="853">
        <v>5</v>
      </c>
      <c r="G299" s="853">
        <v>1750</v>
      </c>
      <c r="H299" s="853"/>
      <c r="I299" s="853">
        <v>350</v>
      </c>
      <c r="J299" s="853"/>
      <c r="K299" s="853"/>
      <c r="L299" s="853"/>
      <c r="M299" s="853"/>
      <c r="N299" s="853"/>
      <c r="O299" s="853"/>
      <c r="P299" s="838"/>
      <c r="Q299" s="854"/>
    </row>
    <row r="300" spans="1:17" ht="14.45" customHeight="1" x14ac:dyDescent="0.2">
      <c r="A300" s="832" t="s">
        <v>6664</v>
      </c>
      <c r="B300" s="833" t="s">
        <v>6383</v>
      </c>
      <c r="C300" s="833" t="s">
        <v>5050</v>
      </c>
      <c r="D300" s="833" t="s">
        <v>6679</v>
      </c>
      <c r="E300" s="833" t="s">
        <v>6680</v>
      </c>
      <c r="F300" s="853"/>
      <c r="G300" s="853"/>
      <c r="H300" s="853"/>
      <c r="I300" s="853"/>
      <c r="J300" s="853">
        <v>1</v>
      </c>
      <c r="K300" s="853">
        <v>210</v>
      </c>
      <c r="L300" s="853">
        <v>1</v>
      </c>
      <c r="M300" s="853">
        <v>210</v>
      </c>
      <c r="N300" s="853"/>
      <c r="O300" s="853"/>
      <c r="P300" s="838"/>
      <c r="Q300" s="854"/>
    </row>
    <row r="301" spans="1:17" ht="14.45" customHeight="1" x14ac:dyDescent="0.2">
      <c r="A301" s="832" t="s">
        <v>6664</v>
      </c>
      <c r="B301" s="833" t="s">
        <v>6383</v>
      </c>
      <c r="C301" s="833" t="s">
        <v>5050</v>
      </c>
      <c r="D301" s="833" t="s">
        <v>6681</v>
      </c>
      <c r="E301" s="833" t="s">
        <v>6682</v>
      </c>
      <c r="F301" s="853"/>
      <c r="G301" s="853"/>
      <c r="H301" s="853"/>
      <c r="I301" s="853"/>
      <c r="J301" s="853">
        <v>1</v>
      </c>
      <c r="K301" s="853">
        <v>40</v>
      </c>
      <c r="L301" s="853">
        <v>1</v>
      </c>
      <c r="M301" s="853">
        <v>40</v>
      </c>
      <c r="N301" s="853"/>
      <c r="O301" s="853"/>
      <c r="P301" s="838"/>
      <c r="Q301" s="854"/>
    </row>
    <row r="302" spans="1:17" ht="14.45" customHeight="1" x14ac:dyDescent="0.2">
      <c r="A302" s="832" t="s">
        <v>6664</v>
      </c>
      <c r="B302" s="833" t="s">
        <v>6383</v>
      </c>
      <c r="C302" s="833" t="s">
        <v>5050</v>
      </c>
      <c r="D302" s="833" t="s">
        <v>6683</v>
      </c>
      <c r="E302" s="833" t="s">
        <v>6684</v>
      </c>
      <c r="F302" s="853"/>
      <c r="G302" s="853"/>
      <c r="H302" s="853"/>
      <c r="I302" s="853"/>
      <c r="J302" s="853"/>
      <c r="K302" s="853"/>
      <c r="L302" s="853"/>
      <c r="M302" s="853"/>
      <c r="N302" s="853">
        <v>1</v>
      </c>
      <c r="O302" s="853">
        <v>5030</v>
      </c>
      <c r="P302" s="838"/>
      <c r="Q302" s="854">
        <v>5030</v>
      </c>
    </row>
    <row r="303" spans="1:17" ht="14.45" customHeight="1" x14ac:dyDescent="0.2">
      <c r="A303" s="832" t="s">
        <v>6664</v>
      </c>
      <c r="B303" s="833" t="s">
        <v>6383</v>
      </c>
      <c r="C303" s="833" t="s">
        <v>5050</v>
      </c>
      <c r="D303" s="833" t="s">
        <v>6685</v>
      </c>
      <c r="E303" s="833" t="s">
        <v>6686</v>
      </c>
      <c r="F303" s="853"/>
      <c r="G303" s="853"/>
      <c r="H303" s="853"/>
      <c r="I303" s="853"/>
      <c r="J303" s="853">
        <v>1</v>
      </c>
      <c r="K303" s="853">
        <v>695</v>
      </c>
      <c r="L303" s="853">
        <v>1</v>
      </c>
      <c r="M303" s="853">
        <v>695</v>
      </c>
      <c r="N303" s="853"/>
      <c r="O303" s="853"/>
      <c r="P303" s="838"/>
      <c r="Q303" s="854"/>
    </row>
    <row r="304" spans="1:17" ht="14.45" customHeight="1" x14ac:dyDescent="0.2">
      <c r="A304" s="832" t="s">
        <v>6664</v>
      </c>
      <c r="B304" s="833" t="s">
        <v>6383</v>
      </c>
      <c r="C304" s="833" t="s">
        <v>5050</v>
      </c>
      <c r="D304" s="833" t="s">
        <v>6687</v>
      </c>
      <c r="E304" s="833" t="s">
        <v>6688</v>
      </c>
      <c r="F304" s="853"/>
      <c r="G304" s="853"/>
      <c r="H304" s="853"/>
      <c r="I304" s="853"/>
      <c r="J304" s="853">
        <v>1</v>
      </c>
      <c r="K304" s="853">
        <v>478</v>
      </c>
      <c r="L304" s="853">
        <v>1</v>
      </c>
      <c r="M304" s="853">
        <v>478</v>
      </c>
      <c r="N304" s="853"/>
      <c r="O304" s="853"/>
      <c r="P304" s="838"/>
      <c r="Q304" s="854"/>
    </row>
    <row r="305" spans="1:17" ht="14.45" customHeight="1" x14ac:dyDescent="0.2">
      <c r="A305" s="832" t="s">
        <v>6664</v>
      </c>
      <c r="B305" s="833" t="s">
        <v>6383</v>
      </c>
      <c r="C305" s="833" t="s">
        <v>5050</v>
      </c>
      <c r="D305" s="833" t="s">
        <v>6689</v>
      </c>
      <c r="E305" s="833" t="s">
        <v>6690</v>
      </c>
      <c r="F305" s="853"/>
      <c r="G305" s="853"/>
      <c r="H305" s="853"/>
      <c r="I305" s="853"/>
      <c r="J305" s="853">
        <v>1</v>
      </c>
      <c r="K305" s="853">
        <v>292</v>
      </c>
      <c r="L305" s="853">
        <v>1</v>
      </c>
      <c r="M305" s="853">
        <v>292</v>
      </c>
      <c r="N305" s="853"/>
      <c r="O305" s="853"/>
      <c r="P305" s="838"/>
      <c r="Q305" s="854"/>
    </row>
    <row r="306" spans="1:17" ht="14.45" customHeight="1" x14ac:dyDescent="0.2">
      <c r="A306" s="832" t="s">
        <v>6664</v>
      </c>
      <c r="B306" s="833" t="s">
        <v>6383</v>
      </c>
      <c r="C306" s="833" t="s">
        <v>5050</v>
      </c>
      <c r="D306" s="833" t="s">
        <v>6691</v>
      </c>
      <c r="E306" s="833" t="s">
        <v>6692</v>
      </c>
      <c r="F306" s="853"/>
      <c r="G306" s="853"/>
      <c r="H306" s="853"/>
      <c r="I306" s="853"/>
      <c r="J306" s="853"/>
      <c r="K306" s="853"/>
      <c r="L306" s="853"/>
      <c r="M306" s="853"/>
      <c r="N306" s="853">
        <v>1</v>
      </c>
      <c r="O306" s="853">
        <v>1023</v>
      </c>
      <c r="P306" s="838"/>
      <c r="Q306" s="854">
        <v>1023</v>
      </c>
    </row>
    <row r="307" spans="1:17" ht="14.45" customHeight="1" thickBot="1" x14ac:dyDescent="0.25">
      <c r="A307" s="840" t="s">
        <v>6664</v>
      </c>
      <c r="B307" s="841" t="s">
        <v>6383</v>
      </c>
      <c r="C307" s="841" t="s">
        <v>5050</v>
      </c>
      <c r="D307" s="841" t="s">
        <v>6693</v>
      </c>
      <c r="E307" s="841" t="s">
        <v>6694</v>
      </c>
      <c r="F307" s="856"/>
      <c r="G307" s="856"/>
      <c r="H307" s="856"/>
      <c r="I307" s="856"/>
      <c r="J307" s="856">
        <v>2</v>
      </c>
      <c r="K307" s="856">
        <v>8174</v>
      </c>
      <c r="L307" s="856">
        <v>1</v>
      </c>
      <c r="M307" s="856">
        <v>4087</v>
      </c>
      <c r="N307" s="856"/>
      <c r="O307" s="856"/>
      <c r="P307" s="846"/>
      <c r="Q307" s="857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1933CACD-9498-4FE7-BBAA-FE531DECB54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371" t="s">
        <v>325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261</v>
      </c>
      <c r="J4" s="434" t="s">
        <v>262</v>
      </c>
    </row>
    <row r="5" spans="1:10" ht="14.45" customHeight="1" x14ac:dyDescent="0.2">
      <c r="A5" s="221" t="str">
        <f>HYPERLINK("#'Léky Žádanky'!A1","Léky (Kč)")</f>
        <v>Léky (Kč)</v>
      </c>
      <c r="B5" s="31">
        <v>5658.8179699999991</v>
      </c>
      <c r="C5" s="33">
        <v>7119.3801299999996</v>
      </c>
      <c r="D5" s="12"/>
      <c r="E5" s="226">
        <v>7213.5648800000035</v>
      </c>
      <c r="F5" s="32">
        <v>7210.0002014160154</v>
      </c>
      <c r="G5" s="225">
        <f>E5-F5</f>
        <v>3.5646785839880977</v>
      </c>
      <c r="H5" s="231">
        <f>IF(F5&lt;0.00000001,"",E5/F5)</f>
        <v>1.0004944075567832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24146.749919999998</v>
      </c>
      <c r="C6" s="35">
        <v>24110.032920000009</v>
      </c>
      <c r="D6" s="12"/>
      <c r="E6" s="227">
        <v>26712.798530000004</v>
      </c>
      <c r="F6" s="34">
        <v>24981.333239501953</v>
      </c>
      <c r="G6" s="228">
        <f>E6-F6</f>
        <v>1731.4652904980503</v>
      </c>
      <c r="H6" s="232">
        <f>IF(F6&lt;0.00000001,"",E6/F6)</f>
        <v>1.0693103636182297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52980.472600000001</v>
      </c>
      <c r="C7" s="35">
        <v>60043.569869999999</v>
      </c>
      <c r="D7" s="12"/>
      <c r="E7" s="227">
        <v>65684.196970000005</v>
      </c>
      <c r="F7" s="34">
        <v>65048.087558105464</v>
      </c>
      <c r="G7" s="228">
        <f>E7-F7</f>
        <v>636.10941189454024</v>
      </c>
      <c r="H7" s="232">
        <f>IF(F7&lt;0.00000001,"",E7/F7)</f>
        <v>1.0097790640090121</v>
      </c>
    </row>
    <row r="8" spans="1:10" ht="14.45" customHeight="1" thickBot="1" x14ac:dyDescent="0.25">
      <c r="A8" s="1" t="s">
        <v>96</v>
      </c>
      <c r="B8" s="15">
        <v>20926.774780000011</v>
      </c>
      <c r="C8" s="37">
        <v>20119.579140000005</v>
      </c>
      <c r="D8" s="12"/>
      <c r="E8" s="229">
        <v>22380.30552999998</v>
      </c>
      <c r="F8" s="36">
        <v>20374.002465105084</v>
      </c>
      <c r="G8" s="230">
        <f>E8-F8</f>
        <v>2006.3030648948952</v>
      </c>
      <c r="H8" s="233">
        <f>IF(F8&lt;0.00000001,"",E8/F8)</f>
        <v>1.0984736832309276</v>
      </c>
    </row>
    <row r="9" spans="1:10" ht="14.45" customHeight="1" thickBot="1" x14ac:dyDescent="0.25">
      <c r="A9" s="2" t="s">
        <v>97</v>
      </c>
      <c r="B9" s="3">
        <v>103712.81527000001</v>
      </c>
      <c r="C9" s="39">
        <v>111392.56206000001</v>
      </c>
      <c r="D9" s="12"/>
      <c r="E9" s="3">
        <v>121990.86590999999</v>
      </c>
      <c r="F9" s="38">
        <v>117613.42346412851</v>
      </c>
      <c r="G9" s="38">
        <f>E9-F9</f>
        <v>4377.4424458714784</v>
      </c>
      <c r="H9" s="234">
        <f>IF(F9&lt;0.00000001,"",E9/F9)</f>
        <v>1.037218901694555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821.45531000000005</v>
      </c>
      <c r="C11" s="33">
        <f>IF(ISERROR(VLOOKUP("Celkem:",'ZV Vykáz.-A'!A:H,5,0)),0,VLOOKUP("Celkem:",'ZV Vykáz.-A'!A:H,5,0)/1000)</f>
        <v>961.9689800000001</v>
      </c>
      <c r="D11" s="12"/>
      <c r="E11" s="226">
        <f>IF(ISERROR(VLOOKUP("Celkem:",'ZV Vykáz.-A'!A:H,8,0)),0,VLOOKUP("Celkem:",'ZV Vykáz.-A'!A:H,8,0)/1000)</f>
        <v>951.33092999999997</v>
      </c>
      <c r="F11" s="32">
        <f>C11</f>
        <v>961.9689800000001</v>
      </c>
      <c r="G11" s="225">
        <f>E11-F11</f>
        <v>-10.638050000000135</v>
      </c>
      <c r="H11" s="231">
        <f>IF(F11&lt;0.00000001,"",E11/F11)</f>
        <v>0.98894137937795024</v>
      </c>
      <c r="I11" s="225">
        <f>E11-B11</f>
        <v>129.87561999999991</v>
      </c>
      <c r="J11" s="231">
        <f>IF(B11&lt;0.00000001,"",E11/B11)</f>
        <v>1.1581043039334664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124911.05999999998</v>
      </c>
      <c r="C12" s="37">
        <f>IF(ISERROR(VLOOKUP("Celkem",CaseMix!A:D,3,0)),0,VLOOKUP("Celkem",CaseMix!A:D,3,0)*30)</f>
        <v>116043.51000000001</v>
      </c>
      <c r="D12" s="12"/>
      <c r="E12" s="229">
        <f>IF(ISERROR(VLOOKUP("Celkem",CaseMix!A:D,4,0)),0,VLOOKUP("Celkem",CaseMix!A:D,4,0)*30)</f>
        <v>121613.96999999999</v>
      </c>
      <c r="F12" s="36">
        <f>C12</f>
        <v>116043.51000000001</v>
      </c>
      <c r="G12" s="230">
        <f>E12-F12</f>
        <v>5570.4599999999773</v>
      </c>
      <c r="H12" s="233">
        <f>IF(F12&lt;0.00000001,"",E12/F12)</f>
        <v>1.0480032015577603</v>
      </c>
      <c r="I12" s="230">
        <f>E12-B12</f>
        <v>-3297.0899999999965</v>
      </c>
      <c r="J12" s="233">
        <f>IF(B12&lt;0.00000001,"",E12/B12)</f>
        <v>0.97360449907318058</v>
      </c>
    </row>
    <row r="13" spans="1:10" ht="14.45" customHeight="1" thickBot="1" x14ac:dyDescent="0.25">
      <c r="A13" s="4" t="s">
        <v>100</v>
      </c>
      <c r="B13" s="9">
        <f>SUM(B11:B12)</f>
        <v>125732.51530999999</v>
      </c>
      <c r="C13" s="41">
        <f>SUM(C11:C12)</f>
        <v>117005.47898000001</v>
      </c>
      <c r="D13" s="12"/>
      <c r="E13" s="9">
        <f>SUM(E11:E12)</f>
        <v>122565.30092999998</v>
      </c>
      <c r="F13" s="40">
        <f>SUM(F11:F12)</f>
        <v>117005.47898000001</v>
      </c>
      <c r="G13" s="40">
        <f>E13-F13</f>
        <v>5559.8219499999686</v>
      </c>
      <c r="H13" s="235">
        <f>IF(F13&lt;0.00000001,"",E13/F13)</f>
        <v>1.0475176205291234</v>
      </c>
      <c r="I13" s="40">
        <f>SUM(I11:I12)</f>
        <v>-3167.2143799999967</v>
      </c>
      <c r="J13" s="235">
        <f>IF(B13&lt;0.00000001,"",E13/B13)</f>
        <v>0.97480990201944917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1.2123141675662275</v>
      </c>
      <c r="C15" s="43">
        <f>IF(C9=0,"",C13/C9)</f>
        <v>1.0503886149685353</v>
      </c>
      <c r="D15" s="12"/>
      <c r="E15" s="10">
        <f>IF(E9=0,"",E13/E9)</f>
        <v>1.004708836319137</v>
      </c>
      <c r="F15" s="42">
        <f>IF(F9=0,"",F13/F9)</f>
        <v>0.99483099406324216</v>
      </c>
      <c r="G15" s="42">
        <f>IF(ISERROR(F15-E15),"",E15-F15)</f>
        <v>9.8778422558948309E-3</v>
      </c>
      <c r="H15" s="236">
        <f>IF(ISERROR(F15-E15),"",IF(F15&lt;0.00000001,"",E15/F15))</f>
        <v>1.0099291661747993</v>
      </c>
    </row>
    <row r="17" spans="1:8" ht="14.45" customHeight="1" x14ac:dyDescent="0.2">
      <c r="A17" s="222" t="s">
        <v>199</v>
      </c>
    </row>
    <row r="18" spans="1:8" ht="14.45" customHeight="1" x14ac:dyDescent="0.25">
      <c r="A18" s="374" t="s">
        <v>229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228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249</v>
      </c>
    </row>
    <row r="21" spans="1:8" ht="14.45" customHeight="1" x14ac:dyDescent="0.2">
      <c r="A21" s="223" t="s">
        <v>200</v>
      </c>
    </row>
    <row r="22" spans="1:8" ht="14.45" customHeight="1" x14ac:dyDescent="0.2">
      <c r="A22" s="224" t="s">
        <v>304</v>
      </c>
    </row>
    <row r="23" spans="1:8" ht="14.45" customHeight="1" x14ac:dyDescent="0.2">
      <c r="A23" s="224" t="s">
        <v>201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8" operator="greaterThan">
      <formula>0</formula>
    </cfRule>
  </conditionalFormatting>
  <conditionalFormatting sqref="G11:G13 G15">
    <cfRule type="cellIs" dxfId="79" priority="7" operator="lessThan">
      <formula>0</formula>
    </cfRule>
  </conditionalFormatting>
  <conditionalFormatting sqref="H5:H9">
    <cfRule type="cellIs" dxfId="78" priority="6" operator="greaterThan">
      <formula>1</formula>
    </cfRule>
  </conditionalFormatting>
  <conditionalFormatting sqref="H11:H13 H15">
    <cfRule type="cellIs" dxfId="77" priority="5" operator="lessThan">
      <formula>1</formula>
    </cfRule>
  </conditionalFormatting>
  <conditionalFormatting sqref="I11:I13">
    <cfRule type="cellIs" dxfId="76" priority="4" operator="lessThan">
      <formula>0</formula>
    </cfRule>
  </conditionalFormatting>
  <conditionalFormatting sqref="J11:J13">
    <cfRule type="cellIs" dxfId="75" priority="3" operator="lessThan">
      <formula>1</formula>
    </cfRule>
  </conditionalFormatting>
  <hyperlinks>
    <hyperlink ref="A2" location="Obsah!A1" display="Zpět na Obsah  KL 01  1.-4.měsíc" xr:uid="{F8CA2253-E80F-4D72-AE6D-3E084913864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371" t="s">
        <v>325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4938</v>
      </c>
      <c r="D3" s="193">
        <f>SUBTOTAL(9,D6:D1048576)</f>
        <v>4627</v>
      </c>
      <c r="E3" s="193">
        <f>SUBTOTAL(9,E6:E1048576)</f>
        <v>4536</v>
      </c>
      <c r="F3" s="194">
        <f>IF(OR(E3=0,D3=0),"",E3/D3)</f>
        <v>0.98033282904689867</v>
      </c>
      <c r="G3" s="388">
        <f>SUBTOTAL(9,G6:G1048576)</f>
        <v>37020.899300000005</v>
      </c>
      <c r="H3" s="389">
        <f>SUBTOTAL(9,H6:H1048576)</f>
        <v>37365.697800000002</v>
      </c>
      <c r="I3" s="389">
        <f>SUBTOTAL(9,I6:I1048576)</f>
        <v>37095.770659999973</v>
      </c>
      <c r="J3" s="194">
        <f>IF(OR(I3=0,H3=0),"",I3/H3)</f>
        <v>0.99277607121256473</v>
      </c>
      <c r="K3" s="388">
        <f>SUBTOTAL(9,K6:K1048576)</f>
        <v>12932.12</v>
      </c>
      <c r="L3" s="389">
        <f>SUBTOTAL(9,L6:L1048576)</f>
        <v>13164.72</v>
      </c>
      <c r="M3" s="389">
        <f>SUBTOTAL(9,M6:M1048576)</f>
        <v>13147.3</v>
      </c>
      <c r="N3" s="195">
        <f>IF(OR(M3=0,E3=0),"",M3*1000/E3)</f>
        <v>2898.4347442680778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265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93"/>
      <c r="B5" s="994"/>
      <c r="C5" s="1001">
        <v>2015</v>
      </c>
      <c r="D5" s="1001">
        <v>2018</v>
      </c>
      <c r="E5" s="1001">
        <v>2019</v>
      </c>
      <c r="F5" s="1002" t="s">
        <v>2</v>
      </c>
      <c r="G5" s="1012">
        <v>2015</v>
      </c>
      <c r="H5" s="1001">
        <v>2018</v>
      </c>
      <c r="I5" s="1001">
        <v>2019</v>
      </c>
      <c r="J5" s="1002" t="s">
        <v>2</v>
      </c>
      <c r="K5" s="1012">
        <v>2015</v>
      </c>
      <c r="L5" s="1001">
        <v>2018</v>
      </c>
      <c r="M5" s="1001">
        <v>2019</v>
      </c>
      <c r="N5" s="1013" t="s">
        <v>92</v>
      </c>
    </row>
    <row r="6" spans="1:14" ht="14.45" customHeight="1" x14ac:dyDescent="0.2">
      <c r="A6" s="995" t="s">
        <v>5639</v>
      </c>
      <c r="B6" s="998" t="s">
        <v>6696</v>
      </c>
      <c r="C6" s="1003">
        <v>3676</v>
      </c>
      <c r="D6" s="1004">
        <v>3356</v>
      </c>
      <c r="E6" s="1004">
        <v>3290</v>
      </c>
      <c r="F6" s="1009"/>
      <c r="G6" s="1003">
        <v>3240.6915999999997</v>
      </c>
      <c r="H6" s="1004">
        <v>3027.7197000000001</v>
      </c>
      <c r="I6" s="1004">
        <v>2987.0612000000001</v>
      </c>
      <c r="J6" s="1009"/>
      <c r="K6" s="1003">
        <v>441.12</v>
      </c>
      <c r="L6" s="1004">
        <v>402.72</v>
      </c>
      <c r="M6" s="1004">
        <v>394.8</v>
      </c>
      <c r="N6" s="1014">
        <v>120</v>
      </c>
    </row>
    <row r="7" spans="1:14" ht="14.45" customHeight="1" x14ac:dyDescent="0.2">
      <c r="A7" s="996" t="s">
        <v>5870</v>
      </c>
      <c r="B7" s="999" t="s">
        <v>6697</v>
      </c>
      <c r="C7" s="1005">
        <v>740</v>
      </c>
      <c r="D7" s="1006">
        <v>806</v>
      </c>
      <c r="E7" s="1006">
        <v>893</v>
      </c>
      <c r="F7" s="1010"/>
      <c r="G7" s="1005">
        <v>21292.552600000003</v>
      </c>
      <c r="H7" s="1006">
        <v>23188.136399999996</v>
      </c>
      <c r="I7" s="1006">
        <v>25702.734119999976</v>
      </c>
      <c r="J7" s="1010"/>
      <c r="K7" s="1005">
        <v>8140</v>
      </c>
      <c r="L7" s="1006">
        <v>8866</v>
      </c>
      <c r="M7" s="1006">
        <v>9823</v>
      </c>
      <c r="N7" s="1015">
        <v>11000</v>
      </c>
    </row>
    <row r="8" spans="1:14" ht="14.45" customHeight="1" x14ac:dyDescent="0.2">
      <c r="A8" s="996" t="s">
        <v>5889</v>
      </c>
      <c r="B8" s="999" t="s">
        <v>6697</v>
      </c>
      <c r="C8" s="1005">
        <v>384</v>
      </c>
      <c r="D8" s="1006">
        <v>359</v>
      </c>
      <c r="E8" s="1006">
        <v>275</v>
      </c>
      <c r="F8" s="1010"/>
      <c r="G8" s="1005">
        <v>9667.8462000000036</v>
      </c>
      <c r="H8" s="1006">
        <v>9035.8146000000052</v>
      </c>
      <c r="I8" s="1006">
        <v>6930.4977200000003</v>
      </c>
      <c r="J8" s="1010"/>
      <c r="K8" s="1005">
        <v>3456</v>
      </c>
      <c r="L8" s="1006">
        <v>3231</v>
      </c>
      <c r="M8" s="1006">
        <v>2475</v>
      </c>
      <c r="N8" s="1015">
        <v>9000</v>
      </c>
    </row>
    <row r="9" spans="1:14" ht="14.45" customHeight="1" x14ac:dyDescent="0.2">
      <c r="A9" s="996" t="s">
        <v>5884</v>
      </c>
      <c r="B9" s="999" t="s">
        <v>6697</v>
      </c>
      <c r="C9" s="1005">
        <v>124</v>
      </c>
      <c r="D9" s="1006">
        <v>91</v>
      </c>
      <c r="E9" s="1006">
        <v>61</v>
      </c>
      <c r="F9" s="1010"/>
      <c r="G9" s="1005">
        <v>2674.6055999999994</v>
      </c>
      <c r="H9" s="1006">
        <v>1962.8154000000002</v>
      </c>
      <c r="I9" s="1006">
        <v>1322.6621200000009</v>
      </c>
      <c r="J9" s="1010"/>
      <c r="K9" s="1005">
        <v>868</v>
      </c>
      <c r="L9" s="1006">
        <v>637</v>
      </c>
      <c r="M9" s="1006">
        <v>427</v>
      </c>
      <c r="N9" s="1015">
        <v>7000</v>
      </c>
    </row>
    <row r="10" spans="1:14" ht="14.45" customHeight="1" x14ac:dyDescent="0.2">
      <c r="A10" s="996" t="s">
        <v>5872</v>
      </c>
      <c r="B10" s="999" t="s">
        <v>6697</v>
      </c>
      <c r="C10" s="1005">
        <v>13</v>
      </c>
      <c r="D10" s="1006">
        <v>13</v>
      </c>
      <c r="E10" s="1006">
        <v>11</v>
      </c>
      <c r="F10" s="1010"/>
      <c r="G10" s="1005">
        <v>139.19490000000002</v>
      </c>
      <c r="H10" s="1006">
        <v>139.19489999999999</v>
      </c>
      <c r="I10" s="1006">
        <v>117.8163</v>
      </c>
      <c r="J10" s="1010"/>
      <c r="K10" s="1005">
        <v>26</v>
      </c>
      <c r="L10" s="1006">
        <v>26</v>
      </c>
      <c r="M10" s="1006">
        <v>22</v>
      </c>
      <c r="N10" s="1015">
        <v>2000</v>
      </c>
    </row>
    <row r="11" spans="1:14" ht="14.45" customHeight="1" x14ac:dyDescent="0.2">
      <c r="A11" s="996" t="s">
        <v>5886</v>
      </c>
      <c r="B11" s="999" t="s">
        <v>6697</v>
      </c>
      <c r="C11" s="1005">
        <v>1</v>
      </c>
      <c r="D11" s="1006">
        <v>2</v>
      </c>
      <c r="E11" s="1006">
        <v>5</v>
      </c>
      <c r="F11" s="1010"/>
      <c r="G11" s="1005">
        <v>6.0084</v>
      </c>
      <c r="H11" s="1006">
        <v>12.0168</v>
      </c>
      <c r="I11" s="1006">
        <v>30.063599999999997</v>
      </c>
      <c r="J11" s="1010"/>
      <c r="K11" s="1005">
        <v>1</v>
      </c>
      <c r="L11" s="1006">
        <v>2</v>
      </c>
      <c r="M11" s="1006">
        <v>5</v>
      </c>
      <c r="N11" s="1015">
        <v>1000</v>
      </c>
    </row>
    <row r="12" spans="1:14" ht="14.45" customHeight="1" thickBot="1" x14ac:dyDescent="0.25">
      <c r="A12" s="997" t="s">
        <v>5882</v>
      </c>
      <c r="B12" s="1000" t="s">
        <v>6697</v>
      </c>
      <c r="C12" s="1007"/>
      <c r="D12" s="1008"/>
      <c r="E12" s="1008">
        <v>1</v>
      </c>
      <c r="F12" s="1011"/>
      <c r="G12" s="1007"/>
      <c r="H12" s="1008"/>
      <c r="I12" s="1008">
        <v>4.9356</v>
      </c>
      <c r="J12" s="1011"/>
      <c r="K12" s="1007"/>
      <c r="L12" s="1008"/>
      <c r="M12" s="1008">
        <v>0.5</v>
      </c>
      <c r="N12" s="1016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3D61A9E1-3C45-40FB-8EE6-DF56419E924E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371" t="s">
        <v>325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0.77767498979390914</v>
      </c>
      <c r="C4" s="323">
        <f t="shared" ref="C4:M4" si="0">(C10+C8)/C6</f>
        <v>0.88589617467353488</v>
      </c>
      <c r="D4" s="323">
        <f t="shared" si="0"/>
        <v>0.99421262790990506</v>
      </c>
      <c r="E4" s="323">
        <f t="shared" si="0"/>
        <v>1.0263518496268422</v>
      </c>
      <c r="F4" s="323">
        <f t="shared" si="0"/>
        <v>1.0075751642289628</v>
      </c>
      <c r="G4" s="323">
        <f t="shared" si="0"/>
        <v>1.0826709520850379</v>
      </c>
      <c r="H4" s="323">
        <f t="shared" si="0"/>
        <v>0.9737585230402912</v>
      </c>
      <c r="I4" s="323">
        <f t="shared" si="0"/>
        <v>1.0047088356633513</v>
      </c>
      <c r="J4" s="323">
        <f t="shared" si="0"/>
        <v>7.7983777138024004E-3</v>
      </c>
      <c r="K4" s="323">
        <f t="shared" si="0"/>
        <v>7.7983777138024004E-3</v>
      </c>
      <c r="L4" s="323">
        <f t="shared" si="0"/>
        <v>7.7983777138024004E-3</v>
      </c>
      <c r="M4" s="323">
        <f t="shared" si="0"/>
        <v>7.7983777138024004E-3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16966.412489999999</v>
      </c>
      <c r="C5" s="323">
        <f>IF(ISERROR(VLOOKUP($A5,'Man Tab'!$A:$Q,COLUMN()+2,0)),0,VLOOKUP($A5,'Man Tab'!$A:$Q,COLUMN()+2,0))</f>
        <v>15609.504919999999</v>
      </c>
      <c r="D5" s="323">
        <f>IF(ISERROR(VLOOKUP($A5,'Man Tab'!$A:$Q,COLUMN()+2,0)),0,VLOOKUP($A5,'Man Tab'!$A:$Q,COLUMN()+2,0))</f>
        <v>15424.87564</v>
      </c>
      <c r="E5" s="323">
        <f>IF(ISERROR(VLOOKUP($A5,'Man Tab'!$A:$Q,COLUMN()+2,0)),0,VLOOKUP($A5,'Man Tab'!$A:$Q,COLUMN()+2,0))</f>
        <v>15709.499159999899</v>
      </c>
      <c r="F5" s="323">
        <f>IF(ISERROR(VLOOKUP($A5,'Man Tab'!$A:$Q,COLUMN()+2,0)),0,VLOOKUP($A5,'Man Tab'!$A:$Q,COLUMN()+2,0))</f>
        <v>15890.046710000001</v>
      </c>
      <c r="G5" s="323">
        <f>IF(ISERROR(VLOOKUP($A5,'Man Tab'!$A:$Q,COLUMN()+2,0)),0,VLOOKUP($A5,'Man Tab'!$A:$Q,COLUMN()+2,0))</f>
        <v>13175.542530000001</v>
      </c>
      <c r="H5" s="323">
        <f>IF(ISERROR(VLOOKUP($A5,'Man Tab'!$A:$Q,COLUMN()+2,0)),0,VLOOKUP($A5,'Man Tab'!$A:$Q,COLUMN()+2,0))</f>
        <v>14347.61485</v>
      </c>
      <c r="I5" s="323">
        <f>IF(ISERROR(VLOOKUP($A5,'Man Tab'!$A:$Q,COLUMN()+2,0)),0,VLOOKUP($A5,'Man Tab'!$A:$Q,COLUMN()+2,0))</f>
        <v>14867.36961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16966.412489999999</v>
      </c>
      <c r="C6" s="325">
        <f t="shared" ref="C6:M6" si="1">C5+B6</f>
        <v>32575.917409999998</v>
      </c>
      <c r="D6" s="325">
        <f t="shared" si="1"/>
        <v>48000.79305</v>
      </c>
      <c r="E6" s="325">
        <f t="shared" si="1"/>
        <v>63710.292209999898</v>
      </c>
      <c r="F6" s="325">
        <f t="shared" si="1"/>
        <v>79600.338919999893</v>
      </c>
      <c r="G6" s="325">
        <f t="shared" si="1"/>
        <v>92775.881449999899</v>
      </c>
      <c r="H6" s="325">
        <f t="shared" si="1"/>
        <v>107123.4962999999</v>
      </c>
      <c r="I6" s="325">
        <f t="shared" si="1"/>
        <v>121990.86590999989</v>
      </c>
      <c r="J6" s="325">
        <f t="shared" si="1"/>
        <v>121990.86590999989</v>
      </c>
      <c r="K6" s="325">
        <f t="shared" si="1"/>
        <v>121990.86590999989</v>
      </c>
      <c r="L6" s="325">
        <f t="shared" si="1"/>
        <v>121990.86590999989</v>
      </c>
      <c r="M6" s="325">
        <f t="shared" si="1"/>
        <v>121990.86590999989</v>
      </c>
    </row>
    <row r="7" spans="1:13" ht="14.45" customHeight="1" x14ac:dyDescent="0.2">
      <c r="A7" s="324" t="s">
        <v>125</v>
      </c>
      <c r="B7" s="324">
        <v>434.86200000000002</v>
      </c>
      <c r="C7" s="324">
        <v>952.58500000000004</v>
      </c>
      <c r="D7" s="324">
        <v>1577.66</v>
      </c>
      <c r="E7" s="324">
        <v>2161.194</v>
      </c>
      <c r="F7" s="324">
        <v>2651.2979999999998</v>
      </c>
      <c r="G7" s="324">
        <v>3320.8560000000002</v>
      </c>
      <c r="H7" s="324">
        <v>3448.0569999999998</v>
      </c>
      <c r="I7" s="324">
        <v>4053.799</v>
      </c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13045.86</v>
      </c>
      <c r="C8" s="325">
        <f t="shared" ref="C8:M8" si="2">C7*30</f>
        <v>28577.550000000003</v>
      </c>
      <c r="D8" s="325">
        <f t="shared" si="2"/>
        <v>47329.8</v>
      </c>
      <c r="E8" s="325">
        <f t="shared" si="2"/>
        <v>64835.82</v>
      </c>
      <c r="F8" s="325">
        <f t="shared" si="2"/>
        <v>79538.939999999988</v>
      </c>
      <c r="G8" s="325">
        <f t="shared" si="2"/>
        <v>99625.680000000008</v>
      </c>
      <c r="H8" s="325">
        <f t="shared" si="2"/>
        <v>103441.70999999999</v>
      </c>
      <c r="I8" s="325">
        <f t="shared" si="2"/>
        <v>121613.97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148494.66</v>
      </c>
      <c r="C9" s="324">
        <v>132835.96000000002</v>
      </c>
      <c r="D9" s="324">
        <v>111863.98000000001</v>
      </c>
      <c r="E9" s="324">
        <v>160161.65</v>
      </c>
      <c r="F9" s="324">
        <v>111028.31000000001</v>
      </c>
      <c r="G9" s="324">
        <v>155687.34000000003</v>
      </c>
      <c r="H9" s="324">
        <v>50635.640000000007</v>
      </c>
      <c r="I9" s="324">
        <v>80623.310000000012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148.49466000000001</v>
      </c>
      <c r="C10" s="325">
        <f t="shared" ref="C10:M10" si="3">C9/1000+B10</f>
        <v>281.33062000000007</v>
      </c>
      <c r="D10" s="325">
        <f t="shared" si="3"/>
        <v>393.19460000000009</v>
      </c>
      <c r="E10" s="325">
        <f t="shared" si="3"/>
        <v>553.35625000000005</v>
      </c>
      <c r="F10" s="325">
        <f t="shared" si="3"/>
        <v>664.38456000000008</v>
      </c>
      <c r="G10" s="325">
        <f t="shared" si="3"/>
        <v>820.07190000000014</v>
      </c>
      <c r="H10" s="325">
        <f t="shared" si="3"/>
        <v>870.70754000000011</v>
      </c>
      <c r="I10" s="325">
        <f t="shared" si="3"/>
        <v>951.33085000000017</v>
      </c>
      <c r="J10" s="325">
        <f t="shared" si="3"/>
        <v>951.33085000000017</v>
      </c>
      <c r="K10" s="325">
        <f t="shared" si="3"/>
        <v>951.33085000000017</v>
      </c>
      <c r="L10" s="325">
        <f t="shared" si="3"/>
        <v>951.33085000000017</v>
      </c>
      <c r="M10" s="325">
        <f t="shared" si="3"/>
        <v>951.33085000000017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8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0.99483099406324216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0.99483099406324216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0E707F8B-089E-4838-A02D-E8D90A71B95E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327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371" t="s">
        <v>325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305</v>
      </c>
      <c r="E4" s="406" t="s">
        <v>306</v>
      </c>
      <c r="F4" s="406" t="s">
        <v>307</v>
      </c>
      <c r="G4" s="406" t="s">
        <v>308</v>
      </c>
      <c r="H4" s="406" t="s">
        <v>309</v>
      </c>
      <c r="I4" s="406" t="s">
        <v>310</v>
      </c>
      <c r="J4" s="406" t="s">
        <v>311</v>
      </c>
      <c r="K4" s="406" t="s">
        <v>312</v>
      </c>
      <c r="L4" s="406" t="s">
        <v>313</v>
      </c>
      <c r="M4" s="406" t="s">
        <v>314</v>
      </c>
      <c r="N4" s="406" t="s">
        <v>315</v>
      </c>
      <c r="O4" s="406" t="s">
        <v>316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8525.4259047508294</v>
      </c>
      <c r="C6" s="53">
        <v>710.45215872923598</v>
      </c>
      <c r="D6" s="53">
        <v>398.15501000000103</v>
      </c>
      <c r="E6" s="53">
        <v>801.13200000000199</v>
      </c>
      <c r="F6" s="53">
        <v>895.84999999999798</v>
      </c>
      <c r="G6" s="53">
        <v>863.649999999996</v>
      </c>
      <c r="H6" s="53">
        <v>913.1</v>
      </c>
      <c r="I6" s="53">
        <v>642.88449999999796</v>
      </c>
      <c r="J6" s="53">
        <v>550.505</v>
      </c>
      <c r="K6" s="53">
        <v>835.76738000000103</v>
      </c>
      <c r="L6" s="53">
        <v>0</v>
      </c>
      <c r="M6" s="53">
        <v>0</v>
      </c>
      <c r="N6" s="53">
        <v>0</v>
      </c>
      <c r="O6" s="53">
        <v>0</v>
      </c>
      <c r="P6" s="54">
        <v>5901.0438899999999</v>
      </c>
      <c r="Q6" s="184">
        <v>1.038254972114</v>
      </c>
    </row>
    <row r="7" spans="1:17" ht="14.45" customHeight="1" x14ac:dyDescent="0.2">
      <c r="A7" s="19" t="s">
        <v>35</v>
      </c>
      <c r="B7" s="55">
        <v>10815</v>
      </c>
      <c r="C7" s="56">
        <v>901.25</v>
      </c>
      <c r="D7" s="56">
        <v>1202.4333099999999</v>
      </c>
      <c r="E7" s="56">
        <v>1180.76866</v>
      </c>
      <c r="F7" s="56">
        <v>961.82797999999798</v>
      </c>
      <c r="G7" s="56">
        <v>788.87378999999703</v>
      </c>
      <c r="H7" s="56">
        <v>1150.5186000000001</v>
      </c>
      <c r="I7" s="56">
        <v>451.70200999999798</v>
      </c>
      <c r="J7" s="56">
        <v>434.31589000000002</v>
      </c>
      <c r="K7" s="56">
        <v>1043.12464</v>
      </c>
      <c r="L7" s="56">
        <v>0</v>
      </c>
      <c r="M7" s="56">
        <v>0</v>
      </c>
      <c r="N7" s="56">
        <v>0</v>
      </c>
      <c r="O7" s="56">
        <v>0</v>
      </c>
      <c r="P7" s="57">
        <v>7213.5648799999999</v>
      </c>
      <c r="Q7" s="185">
        <v>1.0004944355059999</v>
      </c>
    </row>
    <row r="8" spans="1:17" ht="14.45" customHeight="1" x14ac:dyDescent="0.2">
      <c r="A8" s="19" t="s">
        <v>36</v>
      </c>
      <c r="B8" s="55">
        <v>5121.0663048197302</v>
      </c>
      <c r="C8" s="56">
        <v>426.75552540164398</v>
      </c>
      <c r="D8" s="56">
        <v>472.900000000001</v>
      </c>
      <c r="E8" s="56">
        <v>349.07000000000102</v>
      </c>
      <c r="F8" s="56">
        <v>389.37999999999897</v>
      </c>
      <c r="G8" s="56">
        <v>583.60999999999694</v>
      </c>
      <c r="H8" s="56">
        <v>491.36</v>
      </c>
      <c r="I8" s="56">
        <v>362.30999999999898</v>
      </c>
      <c r="J8" s="56">
        <v>104.83</v>
      </c>
      <c r="K8" s="56">
        <v>549.89000000000101</v>
      </c>
      <c r="L8" s="56">
        <v>0</v>
      </c>
      <c r="M8" s="56">
        <v>0</v>
      </c>
      <c r="N8" s="56">
        <v>0</v>
      </c>
      <c r="O8" s="56">
        <v>0</v>
      </c>
      <c r="P8" s="57">
        <v>3303.35</v>
      </c>
      <c r="Q8" s="185">
        <v>0.96757681019200004</v>
      </c>
    </row>
    <row r="9" spans="1:17" ht="14.45" customHeight="1" x14ac:dyDescent="0.2">
      <c r="A9" s="19" t="s">
        <v>37</v>
      </c>
      <c r="B9" s="55">
        <v>37472</v>
      </c>
      <c r="C9" s="56">
        <v>3122.6666666666702</v>
      </c>
      <c r="D9" s="56">
        <v>4747.7547200000099</v>
      </c>
      <c r="E9" s="56">
        <v>3844.3768500000101</v>
      </c>
      <c r="F9" s="56">
        <v>3366.03691999999</v>
      </c>
      <c r="G9" s="56">
        <v>3487.3630199999898</v>
      </c>
      <c r="H9" s="56">
        <v>3797.0755899999999</v>
      </c>
      <c r="I9" s="56">
        <v>2513.0928599999902</v>
      </c>
      <c r="J9" s="56">
        <v>1900.74667</v>
      </c>
      <c r="K9" s="56">
        <v>3056.3519000000101</v>
      </c>
      <c r="L9" s="56">
        <v>0</v>
      </c>
      <c r="M9" s="56">
        <v>0</v>
      </c>
      <c r="N9" s="56">
        <v>0</v>
      </c>
      <c r="O9" s="56">
        <v>0</v>
      </c>
      <c r="P9" s="57">
        <v>26712.79853</v>
      </c>
      <c r="Q9" s="185">
        <v>1.0693103596010001</v>
      </c>
    </row>
    <row r="10" spans="1:17" ht="14.45" customHeight="1" x14ac:dyDescent="0.2">
      <c r="A10" s="19" t="s">
        <v>38</v>
      </c>
      <c r="B10" s="55">
        <v>597.62631332921501</v>
      </c>
      <c r="C10" s="56">
        <v>49.802192777434001</v>
      </c>
      <c r="D10" s="56">
        <v>50.49691</v>
      </c>
      <c r="E10" s="56">
        <v>51.559040000000003</v>
      </c>
      <c r="F10" s="56">
        <v>51.563389999999004</v>
      </c>
      <c r="G10" s="56">
        <v>52.121279999998997</v>
      </c>
      <c r="H10" s="56">
        <v>59.419199999999996</v>
      </c>
      <c r="I10" s="56">
        <v>46.915529999999002</v>
      </c>
      <c r="J10" s="56">
        <v>28.262260000000001</v>
      </c>
      <c r="K10" s="56">
        <v>60.005549999999999</v>
      </c>
      <c r="L10" s="56">
        <v>0</v>
      </c>
      <c r="M10" s="56">
        <v>0</v>
      </c>
      <c r="N10" s="56">
        <v>0</v>
      </c>
      <c r="O10" s="56">
        <v>0</v>
      </c>
      <c r="P10" s="57">
        <v>400.34316000000001</v>
      </c>
      <c r="Q10" s="185">
        <v>1.00483316515</v>
      </c>
    </row>
    <row r="11" spans="1:17" ht="14.45" customHeight="1" x14ac:dyDescent="0.2">
      <c r="A11" s="19" t="s">
        <v>39</v>
      </c>
      <c r="B11" s="55">
        <v>741.17509213774497</v>
      </c>
      <c r="C11" s="56">
        <v>61.764591011477997</v>
      </c>
      <c r="D11" s="56">
        <v>89.305189999999996</v>
      </c>
      <c r="E11" s="56">
        <v>67.374629999999996</v>
      </c>
      <c r="F11" s="56">
        <v>63.200279999998997</v>
      </c>
      <c r="G11" s="56">
        <v>78.463109999999006</v>
      </c>
      <c r="H11" s="56">
        <v>74.92962</v>
      </c>
      <c r="I11" s="56">
        <v>52.080069999998997</v>
      </c>
      <c r="J11" s="56">
        <v>41.470390000000002</v>
      </c>
      <c r="K11" s="56">
        <v>69.221050000000005</v>
      </c>
      <c r="L11" s="56">
        <v>0</v>
      </c>
      <c r="M11" s="56">
        <v>0</v>
      </c>
      <c r="N11" s="56">
        <v>0</v>
      </c>
      <c r="O11" s="56">
        <v>0</v>
      </c>
      <c r="P11" s="57">
        <v>536.04434000000003</v>
      </c>
      <c r="Q11" s="185">
        <v>1.0848536581020001</v>
      </c>
    </row>
    <row r="12" spans="1:17" ht="14.45" customHeight="1" x14ac:dyDescent="0.2">
      <c r="A12" s="19" t="s">
        <v>40</v>
      </c>
      <c r="B12" s="55">
        <v>1001.90275985241</v>
      </c>
      <c r="C12" s="56">
        <v>83.491896654366997</v>
      </c>
      <c r="D12" s="56">
        <v>91.003960000000006</v>
      </c>
      <c r="E12" s="56">
        <v>24.37895</v>
      </c>
      <c r="F12" s="56">
        <v>40.973699999998999</v>
      </c>
      <c r="G12" s="56">
        <v>44.791199999999002</v>
      </c>
      <c r="H12" s="56">
        <v>127.63591</v>
      </c>
      <c r="I12" s="56">
        <v>8.6416499999990002</v>
      </c>
      <c r="J12" s="56">
        <v>36.727550000000001</v>
      </c>
      <c r="K12" s="56">
        <v>35.713009999999997</v>
      </c>
      <c r="L12" s="56">
        <v>0</v>
      </c>
      <c r="M12" s="56">
        <v>0</v>
      </c>
      <c r="N12" s="56">
        <v>0</v>
      </c>
      <c r="O12" s="56">
        <v>0</v>
      </c>
      <c r="P12" s="57">
        <v>409.86592999999999</v>
      </c>
      <c r="Q12" s="185">
        <v>0.61363130199399996</v>
      </c>
    </row>
    <row r="13" spans="1:17" ht="14.45" customHeight="1" x14ac:dyDescent="0.2">
      <c r="A13" s="19" t="s">
        <v>41</v>
      </c>
      <c r="B13" s="55">
        <v>600</v>
      </c>
      <c r="C13" s="56">
        <v>50</v>
      </c>
      <c r="D13" s="56">
        <v>58.640740000000001</v>
      </c>
      <c r="E13" s="56">
        <v>62.09601</v>
      </c>
      <c r="F13" s="56">
        <v>64.183789999998993</v>
      </c>
      <c r="G13" s="56">
        <v>48.585389999999002</v>
      </c>
      <c r="H13" s="56">
        <v>57.317999999999998</v>
      </c>
      <c r="I13" s="56">
        <v>32.909409999998999</v>
      </c>
      <c r="J13" s="56">
        <v>42.839799999999997</v>
      </c>
      <c r="K13" s="56">
        <v>40.107039999999998</v>
      </c>
      <c r="L13" s="56">
        <v>0</v>
      </c>
      <c r="M13" s="56">
        <v>0</v>
      </c>
      <c r="N13" s="56">
        <v>0</v>
      </c>
      <c r="O13" s="56">
        <v>0</v>
      </c>
      <c r="P13" s="57">
        <v>406.68018000000001</v>
      </c>
      <c r="Q13" s="185">
        <v>1.0167004500000001</v>
      </c>
    </row>
    <row r="14" spans="1:17" ht="14.45" customHeight="1" x14ac:dyDescent="0.2">
      <c r="A14" s="19" t="s">
        <v>42</v>
      </c>
      <c r="B14" s="55">
        <v>2352.04593163764</v>
      </c>
      <c r="C14" s="56">
        <v>196.00382763646999</v>
      </c>
      <c r="D14" s="56">
        <v>282.47900000000101</v>
      </c>
      <c r="E14" s="56">
        <v>227.46799999999999</v>
      </c>
      <c r="F14" s="56">
        <v>217.45999999999901</v>
      </c>
      <c r="G14" s="56">
        <v>184.66399999999899</v>
      </c>
      <c r="H14" s="56">
        <v>176.87299999999999</v>
      </c>
      <c r="I14" s="56">
        <v>156.79799999999901</v>
      </c>
      <c r="J14" s="56">
        <v>152.416</v>
      </c>
      <c r="K14" s="56">
        <v>153.01900000000001</v>
      </c>
      <c r="L14" s="56">
        <v>0</v>
      </c>
      <c r="M14" s="56">
        <v>0</v>
      </c>
      <c r="N14" s="56">
        <v>0</v>
      </c>
      <c r="O14" s="56">
        <v>0</v>
      </c>
      <c r="P14" s="57">
        <v>1551.1769999999999</v>
      </c>
      <c r="Q14" s="185">
        <v>0.98925172706099995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326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326</v>
      </c>
    </row>
    <row r="17" spans="1:17" ht="14.45" customHeight="1" x14ac:dyDescent="0.2">
      <c r="A17" s="19" t="s">
        <v>45</v>
      </c>
      <c r="B17" s="55">
        <v>1525.1095476017699</v>
      </c>
      <c r="C17" s="56">
        <v>127.092462300148</v>
      </c>
      <c r="D17" s="56">
        <v>682.56954000000098</v>
      </c>
      <c r="E17" s="56">
        <v>25.217580000000002</v>
      </c>
      <c r="F17" s="56">
        <v>40.449479999998999</v>
      </c>
      <c r="G17" s="56">
        <v>312.226439999999</v>
      </c>
      <c r="H17" s="56">
        <v>66.549260000000004</v>
      </c>
      <c r="I17" s="56">
        <v>51.006499999999001</v>
      </c>
      <c r="J17" s="56">
        <v>254.67078000000001</v>
      </c>
      <c r="K17" s="56">
        <v>156.04176000000001</v>
      </c>
      <c r="L17" s="56">
        <v>0</v>
      </c>
      <c r="M17" s="56">
        <v>0</v>
      </c>
      <c r="N17" s="56">
        <v>0</v>
      </c>
      <c r="O17" s="56">
        <v>0</v>
      </c>
      <c r="P17" s="57">
        <v>1588.73134</v>
      </c>
      <c r="Q17" s="185">
        <v>1.5625743172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30.800999999999998</v>
      </c>
      <c r="E18" s="56">
        <v>0.97599999999999998</v>
      </c>
      <c r="F18" s="56">
        <v>25.984999999999001</v>
      </c>
      <c r="G18" s="56">
        <v>0</v>
      </c>
      <c r="H18" s="56">
        <v>26.483000000000001</v>
      </c>
      <c r="I18" s="56">
        <v>71.038999999999007</v>
      </c>
      <c r="J18" s="56">
        <v>0.72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156.00399999999999</v>
      </c>
      <c r="Q18" s="185" t="s">
        <v>326</v>
      </c>
    </row>
    <row r="19" spans="1:17" ht="14.45" customHeight="1" x14ac:dyDescent="0.2">
      <c r="A19" s="19" t="s">
        <v>47</v>
      </c>
      <c r="B19" s="55">
        <v>3986.65140048901</v>
      </c>
      <c r="C19" s="56">
        <v>332.22095004075101</v>
      </c>
      <c r="D19" s="56">
        <v>381.29591000000102</v>
      </c>
      <c r="E19" s="56">
        <v>299.110870000001</v>
      </c>
      <c r="F19" s="56">
        <v>322.585409999999</v>
      </c>
      <c r="G19" s="56">
        <v>422.638399999998</v>
      </c>
      <c r="H19" s="56">
        <v>360.72422999999998</v>
      </c>
      <c r="I19" s="56">
        <v>416.78502999999802</v>
      </c>
      <c r="J19" s="56">
        <v>622.96718999999996</v>
      </c>
      <c r="K19" s="56">
        <v>420.33605000000102</v>
      </c>
      <c r="L19" s="56">
        <v>0</v>
      </c>
      <c r="M19" s="56">
        <v>0</v>
      </c>
      <c r="N19" s="56">
        <v>0</v>
      </c>
      <c r="O19" s="56">
        <v>0</v>
      </c>
      <c r="P19" s="57">
        <v>3246.4430900000002</v>
      </c>
      <c r="Q19" s="185">
        <v>1.2214924621700001</v>
      </c>
    </row>
    <row r="20" spans="1:17" ht="14.45" customHeight="1" x14ac:dyDescent="0.2">
      <c r="A20" s="19" t="s">
        <v>48</v>
      </c>
      <c r="B20" s="55">
        <v>97572.131496000104</v>
      </c>
      <c r="C20" s="56">
        <v>8131.0109580000099</v>
      </c>
      <c r="D20" s="56">
        <v>7875.1219700000202</v>
      </c>
      <c r="E20" s="56">
        <v>8015.5567000000101</v>
      </c>
      <c r="F20" s="56">
        <v>8260.1318199999805</v>
      </c>
      <c r="G20" s="56">
        <v>8188.7728699999698</v>
      </c>
      <c r="H20" s="56">
        <v>7958.5897199999999</v>
      </c>
      <c r="I20" s="56">
        <v>7735.3105599999699</v>
      </c>
      <c r="J20" s="56">
        <v>9584.9568500000005</v>
      </c>
      <c r="K20" s="56">
        <v>8065.75648000001</v>
      </c>
      <c r="L20" s="56">
        <v>0</v>
      </c>
      <c r="M20" s="56">
        <v>0</v>
      </c>
      <c r="N20" s="56">
        <v>0</v>
      </c>
      <c r="O20" s="56">
        <v>0</v>
      </c>
      <c r="P20" s="57">
        <v>65684.196970000005</v>
      </c>
      <c r="Q20" s="185">
        <v>1.009779062365</v>
      </c>
    </row>
    <row r="21" spans="1:17" ht="14.45" customHeight="1" x14ac:dyDescent="0.2">
      <c r="A21" s="20" t="s">
        <v>49</v>
      </c>
      <c r="B21" s="55">
        <v>5982.99999999991</v>
      </c>
      <c r="C21" s="56">
        <v>498.58333333332598</v>
      </c>
      <c r="D21" s="56">
        <v>589.35305000000096</v>
      </c>
      <c r="E21" s="56">
        <v>589.41203000000098</v>
      </c>
      <c r="F21" s="56">
        <v>591.75105999999903</v>
      </c>
      <c r="G21" s="56">
        <v>591.75110999999697</v>
      </c>
      <c r="H21" s="56">
        <v>592.15736000000004</v>
      </c>
      <c r="I21" s="56">
        <v>592.18448999999805</v>
      </c>
      <c r="J21" s="56">
        <v>592.18448999999998</v>
      </c>
      <c r="K21" s="56">
        <v>372.82590000000101</v>
      </c>
      <c r="L21" s="56">
        <v>0</v>
      </c>
      <c r="M21" s="56">
        <v>0</v>
      </c>
      <c r="N21" s="56">
        <v>0</v>
      </c>
      <c r="O21" s="56">
        <v>0</v>
      </c>
      <c r="P21" s="57">
        <v>4511.61949</v>
      </c>
      <c r="Q21" s="185">
        <v>1.131109683269</v>
      </c>
    </row>
    <row r="22" spans="1:17" ht="14.45" customHeight="1" x14ac:dyDescent="0.2">
      <c r="A22" s="19" t="s">
        <v>50</v>
      </c>
      <c r="B22" s="55">
        <v>127</v>
      </c>
      <c r="C22" s="56">
        <v>10.583333333333</v>
      </c>
      <c r="D22" s="56">
        <v>7.99</v>
      </c>
      <c r="E22" s="56">
        <v>46.379199999999997</v>
      </c>
      <c r="F22" s="56">
        <v>114.92881</v>
      </c>
      <c r="G22" s="56">
        <v>61.878189999999002</v>
      </c>
      <c r="H22" s="56">
        <v>10.442</v>
      </c>
      <c r="I22" s="56">
        <v>0</v>
      </c>
      <c r="J22" s="56">
        <v>0</v>
      </c>
      <c r="K22" s="56">
        <v>8.99</v>
      </c>
      <c r="L22" s="56">
        <v>0</v>
      </c>
      <c r="M22" s="56">
        <v>0</v>
      </c>
      <c r="N22" s="56">
        <v>0</v>
      </c>
      <c r="O22" s="56">
        <v>0</v>
      </c>
      <c r="P22" s="57">
        <v>250.60820000000001</v>
      </c>
      <c r="Q22" s="185">
        <v>2.9599393700780001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326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6.1121800000000004</v>
      </c>
      <c r="E24" s="56">
        <v>24.628400000001001</v>
      </c>
      <c r="F24" s="56">
        <v>18.567999999996999</v>
      </c>
      <c r="G24" s="56">
        <v>0.11036000000399999</v>
      </c>
      <c r="H24" s="56">
        <v>26.871220000000001</v>
      </c>
      <c r="I24" s="56">
        <v>41.882919999998002</v>
      </c>
      <c r="J24" s="56">
        <v>1.98E-3</v>
      </c>
      <c r="K24" s="56">
        <v>0.21984999999900001</v>
      </c>
      <c r="L24" s="56">
        <v>0</v>
      </c>
      <c r="M24" s="56">
        <v>0</v>
      </c>
      <c r="N24" s="56">
        <v>0</v>
      </c>
      <c r="O24" s="56">
        <v>0</v>
      </c>
      <c r="P24" s="57">
        <v>118.39491000000299</v>
      </c>
      <c r="Q24" s="185"/>
    </row>
    <row r="25" spans="1:17" ht="14.45" customHeight="1" x14ac:dyDescent="0.2">
      <c r="A25" s="21" t="s">
        <v>53</v>
      </c>
      <c r="B25" s="58">
        <v>176420.13475061799</v>
      </c>
      <c r="C25" s="59">
        <v>14701.677895884901</v>
      </c>
      <c r="D25" s="59">
        <v>16966.412489999999</v>
      </c>
      <c r="E25" s="59">
        <v>15609.504919999999</v>
      </c>
      <c r="F25" s="59">
        <v>15424.87564</v>
      </c>
      <c r="G25" s="59">
        <v>15709.499159999899</v>
      </c>
      <c r="H25" s="59">
        <v>15890.046710000001</v>
      </c>
      <c r="I25" s="59">
        <v>13175.542530000001</v>
      </c>
      <c r="J25" s="59">
        <v>14347.61485</v>
      </c>
      <c r="K25" s="59">
        <v>14867.36961</v>
      </c>
      <c r="L25" s="59">
        <v>0</v>
      </c>
      <c r="M25" s="59">
        <v>0</v>
      </c>
      <c r="N25" s="59">
        <v>0</v>
      </c>
      <c r="O25" s="59">
        <v>0</v>
      </c>
      <c r="P25" s="60">
        <v>121990.86590999999</v>
      </c>
      <c r="Q25" s="186">
        <v>1.0372189043140001</v>
      </c>
    </row>
    <row r="26" spans="1:17" ht="14.45" customHeight="1" x14ac:dyDescent="0.2">
      <c r="A26" s="19" t="s">
        <v>54</v>
      </c>
      <c r="B26" s="55">
        <v>12438.764234377701</v>
      </c>
      <c r="C26" s="56">
        <v>1036.56368619814</v>
      </c>
      <c r="D26" s="56">
        <v>1120.92561</v>
      </c>
      <c r="E26" s="56">
        <v>1316.73317</v>
      </c>
      <c r="F26" s="56">
        <v>1181.0597600000001</v>
      </c>
      <c r="G26" s="56">
        <v>1332.7947300000001</v>
      </c>
      <c r="H26" s="56">
        <v>1047.76259</v>
      </c>
      <c r="I26" s="56">
        <v>1265.1628800000001</v>
      </c>
      <c r="J26" s="56">
        <v>1120.82897</v>
      </c>
      <c r="K26" s="56">
        <v>1046.9218900000001</v>
      </c>
      <c r="L26" s="56">
        <v>0</v>
      </c>
      <c r="M26" s="56">
        <v>0</v>
      </c>
      <c r="N26" s="56">
        <v>0</v>
      </c>
      <c r="O26" s="56">
        <v>0</v>
      </c>
      <c r="P26" s="57">
        <v>9432.1895999999997</v>
      </c>
      <c r="Q26" s="185">
        <v>1.137434887695</v>
      </c>
    </row>
    <row r="27" spans="1:17" ht="14.45" customHeight="1" x14ac:dyDescent="0.2">
      <c r="A27" s="22" t="s">
        <v>55</v>
      </c>
      <c r="B27" s="58">
        <v>188858.89898499599</v>
      </c>
      <c r="C27" s="59">
        <v>15738.241582082999</v>
      </c>
      <c r="D27" s="59">
        <v>18087.338100000001</v>
      </c>
      <c r="E27" s="59">
        <v>16926.238089999999</v>
      </c>
      <c r="F27" s="59">
        <v>16605.935399999998</v>
      </c>
      <c r="G27" s="59">
        <v>17042.293889999899</v>
      </c>
      <c r="H27" s="59">
        <v>16937.809300000001</v>
      </c>
      <c r="I27" s="59">
        <v>14440.70541</v>
      </c>
      <c r="J27" s="59">
        <v>15468.44382</v>
      </c>
      <c r="K27" s="59">
        <v>15914.291499999999</v>
      </c>
      <c r="L27" s="59">
        <v>0</v>
      </c>
      <c r="M27" s="59">
        <v>0</v>
      </c>
      <c r="N27" s="59">
        <v>0</v>
      </c>
      <c r="O27" s="59">
        <v>0</v>
      </c>
      <c r="P27" s="60">
        <v>131423.05551000001</v>
      </c>
      <c r="Q27" s="186">
        <v>1.0438194033979999</v>
      </c>
    </row>
    <row r="28" spans="1:17" ht="14.45" customHeight="1" x14ac:dyDescent="0.2">
      <c r="A28" s="20" t="s">
        <v>56</v>
      </c>
      <c r="B28" s="55">
        <v>1.7041282690799999</v>
      </c>
      <c r="C28" s="56">
        <v>0.14201068909</v>
      </c>
      <c r="D28" s="56">
        <v>9.1999999999999998E-2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9.1999999999999998E-2</v>
      </c>
      <c r="Q28" s="185">
        <v>8.0979819714000006E-2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326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326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199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C7CEE6D-89CC-4740-A2FD-A4232CEAD10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6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371" t="s">
        <v>325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321</v>
      </c>
      <c r="G4" s="536" t="s">
        <v>64</v>
      </c>
      <c r="H4" s="259" t="s">
        <v>182</v>
      </c>
      <c r="I4" s="534" t="s">
        <v>65</v>
      </c>
      <c r="J4" s="536" t="s">
        <v>323</v>
      </c>
      <c r="K4" s="537" t="s">
        <v>324</v>
      </c>
    </row>
    <row r="5" spans="1:11" ht="39" thickBot="1" x14ac:dyDescent="0.25">
      <c r="A5" s="103"/>
      <c r="B5" s="28" t="s">
        <v>317</v>
      </c>
      <c r="C5" s="29" t="s">
        <v>318</v>
      </c>
      <c r="D5" s="30" t="s">
        <v>319</v>
      </c>
      <c r="E5" s="30" t="s">
        <v>320</v>
      </c>
      <c r="F5" s="535"/>
      <c r="G5" s="535"/>
      <c r="H5" s="29" t="s">
        <v>322</v>
      </c>
      <c r="I5" s="535"/>
      <c r="J5" s="535"/>
      <c r="K5" s="538"/>
    </row>
    <row r="6" spans="1:11" ht="14.45" customHeight="1" thickBot="1" x14ac:dyDescent="0.25">
      <c r="A6" s="720" t="s">
        <v>328</v>
      </c>
      <c r="B6" s="701">
        <v>163856.41810446899</v>
      </c>
      <c r="C6" s="701">
        <v>171829.53266</v>
      </c>
      <c r="D6" s="702">
        <v>7973.1145555310904</v>
      </c>
      <c r="E6" s="703">
        <v>1.048659153225</v>
      </c>
      <c r="F6" s="701">
        <v>176420.13475061799</v>
      </c>
      <c r="G6" s="702">
        <v>117613.423167079</v>
      </c>
      <c r="H6" s="704">
        <v>14867.36961</v>
      </c>
      <c r="I6" s="701">
        <v>121990.86590999999</v>
      </c>
      <c r="J6" s="702">
        <v>4377.44274292102</v>
      </c>
      <c r="K6" s="705">
        <v>0.69147926954200001</v>
      </c>
    </row>
    <row r="7" spans="1:11" ht="14.45" customHeight="1" thickBot="1" x14ac:dyDescent="0.25">
      <c r="A7" s="721" t="s">
        <v>329</v>
      </c>
      <c r="B7" s="701">
        <v>63817.806297326701</v>
      </c>
      <c r="C7" s="701">
        <v>65157.895500000101</v>
      </c>
      <c r="D7" s="702">
        <v>1340.08920267345</v>
      </c>
      <c r="E7" s="703">
        <v>1.02099867232</v>
      </c>
      <c r="F7" s="701">
        <v>67226.242306527594</v>
      </c>
      <c r="G7" s="702">
        <v>44817.494871018404</v>
      </c>
      <c r="H7" s="704">
        <v>5843.2001200000104</v>
      </c>
      <c r="I7" s="701">
        <v>46435.007319999997</v>
      </c>
      <c r="J7" s="702">
        <v>1617.5124489816001</v>
      </c>
      <c r="K7" s="705">
        <v>0.69072739642699998</v>
      </c>
    </row>
    <row r="8" spans="1:11" ht="14.45" customHeight="1" thickBot="1" x14ac:dyDescent="0.25">
      <c r="A8" s="722" t="s">
        <v>330</v>
      </c>
      <c r="B8" s="701">
        <v>61758.521381869097</v>
      </c>
      <c r="C8" s="701">
        <v>63111.119500000103</v>
      </c>
      <c r="D8" s="702">
        <v>1352.5981181310301</v>
      </c>
      <c r="E8" s="703">
        <v>1.0219014006139999</v>
      </c>
      <c r="F8" s="701">
        <v>64874.1963748899</v>
      </c>
      <c r="G8" s="702">
        <v>43249.464249926597</v>
      </c>
      <c r="H8" s="704">
        <v>5690.1811200000102</v>
      </c>
      <c r="I8" s="701">
        <v>44883.830320000001</v>
      </c>
      <c r="J8" s="702">
        <v>1634.3660700733701</v>
      </c>
      <c r="K8" s="705">
        <v>0.69185951931599998</v>
      </c>
    </row>
    <row r="9" spans="1:11" ht="14.45" customHeight="1" thickBot="1" x14ac:dyDescent="0.25">
      <c r="A9" s="723" t="s">
        <v>331</v>
      </c>
      <c r="B9" s="706">
        <v>0</v>
      </c>
      <c r="C9" s="706">
        <v>5.3800000000000002E-3</v>
      </c>
      <c r="D9" s="707">
        <v>5.3800000000000002E-3</v>
      </c>
      <c r="E9" s="708" t="s">
        <v>326</v>
      </c>
      <c r="F9" s="706">
        <v>0</v>
      </c>
      <c r="G9" s="707">
        <v>0</v>
      </c>
      <c r="H9" s="709">
        <v>5.5000000000000003E-4</v>
      </c>
      <c r="I9" s="706">
        <v>7.4099999990000004E-3</v>
      </c>
      <c r="J9" s="707">
        <v>7.4099999990000004E-3</v>
      </c>
      <c r="K9" s="710" t="s">
        <v>326</v>
      </c>
    </row>
    <row r="10" spans="1:11" ht="14.45" customHeight="1" thickBot="1" x14ac:dyDescent="0.25">
      <c r="A10" s="724" t="s">
        <v>332</v>
      </c>
      <c r="B10" s="701">
        <v>0</v>
      </c>
      <c r="C10" s="701">
        <v>5.3800000000000002E-3</v>
      </c>
      <c r="D10" s="702">
        <v>5.3800000000000002E-3</v>
      </c>
      <c r="E10" s="711" t="s">
        <v>326</v>
      </c>
      <c r="F10" s="701">
        <v>0</v>
      </c>
      <c r="G10" s="702">
        <v>0</v>
      </c>
      <c r="H10" s="704">
        <v>5.5000000000000003E-4</v>
      </c>
      <c r="I10" s="701">
        <v>7.4099999990000004E-3</v>
      </c>
      <c r="J10" s="702">
        <v>7.4099999990000004E-3</v>
      </c>
      <c r="K10" s="712" t="s">
        <v>326</v>
      </c>
    </row>
    <row r="11" spans="1:11" ht="14.45" customHeight="1" thickBot="1" x14ac:dyDescent="0.25">
      <c r="A11" s="723" t="s">
        <v>333</v>
      </c>
      <c r="B11" s="706">
        <v>8653.1833862250696</v>
      </c>
      <c r="C11" s="706">
        <v>7910.6128600000102</v>
      </c>
      <c r="D11" s="707">
        <v>-742.57052622506205</v>
      </c>
      <c r="E11" s="713">
        <v>0.91418527805500005</v>
      </c>
      <c r="F11" s="706">
        <v>8525.4259047508294</v>
      </c>
      <c r="G11" s="707">
        <v>5683.6172698338896</v>
      </c>
      <c r="H11" s="709">
        <v>835.76738000000103</v>
      </c>
      <c r="I11" s="706">
        <v>5901.0438899999999</v>
      </c>
      <c r="J11" s="707">
        <v>217.42662016610899</v>
      </c>
      <c r="K11" s="714">
        <v>0.69216998140899999</v>
      </c>
    </row>
    <row r="12" spans="1:11" ht="14.45" customHeight="1" thickBot="1" x14ac:dyDescent="0.25">
      <c r="A12" s="724" t="s">
        <v>334</v>
      </c>
      <c r="B12" s="701">
        <v>8653.1833862250696</v>
      </c>
      <c r="C12" s="701">
        <v>7910.6128600000102</v>
      </c>
      <c r="D12" s="702">
        <v>-742.57052622506205</v>
      </c>
      <c r="E12" s="703">
        <v>0.91418527805500005</v>
      </c>
      <c r="F12" s="701">
        <v>8525.4259047508294</v>
      </c>
      <c r="G12" s="702">
        <v>5683.6172698338896</v>
      </c>
      <c r="H12" s="704">
        <v>835.76738000000103</v>
      </c>
      <c r="I12" s="701">
        <v>5901.0438899999999</v>
      </c>
      <c r="J12" s="702">
        <v>217.42662016610899</v>
      </c>
      <c r="K12" s="705">
        <v>0.69216998140899999</v>
      </c>
    </row>
    <row r="13" spans="1:11" ht="14.45" customHeight="1" thickBot="1" x14ac:dyDescent="0.25">
      <c r="A13" s="723" t="s">
        <v>335</v>
      </c>
      <c r="B13" s="706">
        <v>9910.9089463790697</v>
      </c>
      <c r="C13" s="706">
        <v>10937.51586</v>
      </c>
      <c r="D13" s="707">
        <v>1026.6069136209501</v>
      </c>
      <c r="E13" s="713">
        <v>1.103583527926</v>
      </c>
      <c r="F13" s="706">
        <v>10815</v>
      </c>
      <c r="G13" s="707">
        <v>7210</v>
      </c>
      <c r="H13" s="709">
        <v>1043.12464</v>
      </c>
      <c r="I13" s="706">
        <v>7213.5648799999999</v>
      </c>
      <c r="J13" s="707">
        <v>3.564879999999</v>
      </c>
      <c r="K13" s="714">
        <v>0.66699629033700003</v>
      </c>
    </row>
    <row r="14" spans="1:11" ht="14.45" customHeight="1" thickBot="1" x14ac:dyDescent="0.25">
      <c r="A14" s="724" t="s">
        <v>336</v>
      </c>
      <c r="B14" s="701">
        <v>7285.9089463790697</v>
      </c>
      <c r="C14" s="701">
        <v>7288.7295700000104</v>
      </c>
      <c r="D14" s="702">
        <v>2.820623620948</v>
      </c>
      <c r="E14" s="703">
        <v>1.0003871340749999</v>
      </c>
      <c r="F14" s="701">
        <v>7300</v>
      </c>
      <c r="G14" s="702">
        <v>4866.6666666666697</v>
      </c>
      <c r="H14" s="704">
        <v>687.89151000000095</v>
      </c>
      <c r="I14" s="701">
        <v>5080.9042300000001</v>
      </c>
      <c r="J14" s="702">
        <v>214.23756333333401</v>
      </c>
      <c r="K14" s="705">
        <v>0.696014278082</v>
      </c>
    </row>
    <row r="15" spans="1:11" ht="14.45" customHeight="1" thickBot="1" x14ac:dyDescent="0.25">
      <c r="A15" s="724" t="s">
        <v>337</v>
      </c>
      <c r="B15" s="701">
        <v>315</v>
      </c>
      <c r="C15" s="701">
        <v>468.72793000000098</v>
      </c>
      <c r="D15" s="702">
        <v>153.72793000000101</v>
      </c>
      <c r="E15" s="703">
        <v>1.488025174603</v>
      </c>
      <c r="F15" s="701">
        <v>400</v>
      </c>
      <c r="G15" s="702">
        <v>266.66666666666703</v>
      </c>
      <c r="H15" s="704">
        <v>31.499659999999999</v>
      </c>
      <c r="I15" s="701">
        <v>285.78320000000002</v>
      </c>
      <c r="J15" s="702">
        <v>19.116533333332999</v>
      </c>
      <c r="K15" s="705">
        <v>0.71445799999899995</v>
      </c>
    </row>
    <row r="16" spans="1:11" ht="14.45" customHeight="1" thickBot="1" x14ac:dyDescent="0.25">
      <c r="A16" s="724" t="s">
        <v>338</v>
      </c>
      <c r="B16" s="701">
        <v>80</v>
      </c>
      <c r="C16" s="701">
        <v>106.25427000000001</v>
      </c>
      <c r="D16" s="702">
        <v>26.254270000000002</v>
      </c>
      <c r="E16" s="703">
        <v>1.328178375</v>
      </c>
      <c r="F16" s="701">
        <v>110</v>
      </c>
      <c r="G16" s="702">
        <v>73.333333333333002</v>
      </c>
      <c r="H16" s="704">
        <v>2.2300900000000001</v>
      </c>
      <c r="I16" s="701">
        <v>56.980249999999998</v>
      </c>
      <c r="J16" s="702">
        <v>-16.353083333333</v>
      </c>
      <c r="K16" s="705">
        <v>0.51800227272699995</v>
      </c>
    </row>
    <row r="17" spans="1:11" ht="14.45" customHeight="1" thickBot="1" x14ac:dyDescent="0.25">
      <c r="A17" s="724" t="s">
        <v>339</v>
      </c>
      <c r="B17" s="701">
        <v>10</v>
      </c>
      <c r="C17" s="701">
        <v>0</v>
      </c>
      <c r="D17" s="702">
        <v>-10</v>
      </c>
      <c r="E17" s="703">
        <v>0</v>
      </c>
      <c r="F17" s="701">
        <v>5</v>
      </c>
      <c r="G17" s="702">
        <v>3.333333333333</v>
      </c>
      <c r="H17" s="704">
        <v>0</v>
      </c>
      <c r="I17" s="701">
        <v>3.8999999999989998</v>
      </c>
      <c r="J17" s="702">
        <v>0.56666666666599996</v>
      </c>
      <c r="K17" s="705">
        <v>0.77999999999900005</v>
      </c>
    </row>
    <row r="18" spans="1:11" ht="14.45" customHeight="1" thickBot="1" x14ac:dyDescent="0.25">
      <c r="A18" s="724" t="s">
        <v>340</v>
      </c>
      <c r="B18" s="701">
        <v>1280</v>
      </c>
      <c r="C18" s="701">
        <v>2120.38636</v>
      </c>
      <c r="D18" s="702">
        <v>840.38636000000395</v>
      </c>
      <c r="E18" s="703">
        <v>1.65655184375</v>
      </c>
      <c r="F18" s="701">
        <v>1950</v>
      </c>
      <c r="G18" s="702">
        <v>1300</v>
      </c>
      <c r="H18" s="704">
        <v>237.02028000000001</v>
      </c>
      <c r="I18" s="701">
        <v>1191.94199</v>
      </c>
      <c r="J18" s="702">
        <v>-108.05801</v>
      </c>
      <c r="K18" s="705">
        <v>0.61125230256399998</v>
      </c>
    </row>
    <row r="19" spans="1:11" ht="14.45" customHeight="1" thickBot="1" x14ac:dyDescent="0.25">
      <c r="A19" s="724" t="s">
        <v>341</v>
      </c>
      <c r="B19" s="701">
        <v>0</v>
      </c>
      <c r="C19" s="701">
        <v>0</v>
      </c>
      <c r="D19" s="702">
        <v>0</v>
      </c>
      <c r="E19" s="703">
        <v>1</v>
      </c>
      <c r="F19" s="701">
        <v>0</v>
      </c>
      <c r="G19" s="702">
        <v>0</v>
      </c>
      <c r="H19" s="704">
        <v>19.164069999999999</v>
      </c>
      <c r="I19" s="701">
        <v>146.13968</v>
      </c>
      <c r="J19" s="702">
        <v>146.13968</v>
      </c>
      <c r="K19" s="712" t="s">
        <v>342</v>
      </c>
    </row>
    <row r="20" spans="1:11" ht="14.45" customHeight="1" thickBot="1" x14ac:dyDescent="0.25">
      <c r="A20" s="724" t="s">
        <v>343</v>
      </c>
      <c r="B20" s="701">
        <v>40</v>
      </c>
      <c r="C20" s="701">
        <v>31.995509999999999</v>
      </c>
      <c r="D20" s="702">
        <v>-8.0044899999990005</v>
      </c>
      <c r="E20" s="703">
        <v>0.79988775000000001</v>
      </c>
      <c r="F20" s="701">
        <v>40</v>
      </c>
      <c r="G20" s="702">
        <v>26.666666666666</v>
      </c>
      <c r="H20" s="704">
        <v>0</v>
      </c>
      <c r="I20" s="701">
        <v>10.536860000000001</v>
      </c>
      <c r="J20" s="702">
        <v>-16.129806666665999</v>
      </c>
      <c r="K20" s="705">
        <v>0.263421499999</v>
      </c>
    </row>
    <row r="21" spans="1:11" ht="14.45" customHeight="1" thickBot="1" x14ac:dyDescent="0.25">
      <c r="A21" s="724" t="s">
        <v>344</v>
      </c>
      <c r="B21" s="701">
        <v>490</v>
      </c>
      <c r="C21" s="701">
        <v>622.65817000000095</v>
      </c>
      <c r="D21" s="702">
        <v>132.65817000000101</v>
      </c>
      <c r="E21" s="703">
        <v>1.2707309591830001</v>
      </c>
      <c r="F21" s="701">
        <v>670</v>
      </c>
      <c r="G21" s="702">
        <v>446.66666666666703</v>
      </c>
      <c r="H21" s="704">
        <v>47.605629999999998</v>
      </c>
      <c r="I21" s="701">
        <v>286.00202999999999</v>
      </c>
      <c r="J21" s="702">
        <v>-160.66463666666701</v>
      </c>
      <c r="K21" s="705">
        <v>0.42686870149200001</v>
      </c>
    </row>
    <row r="22" spans="1:11" ht="14.45" customHeight="1" thickBot="1" x14ac:dyDescent="0.25">
      <c r="A22" s="724" t="s">
        <v>345</v>
      </c>
      <c r="B22" s="701">
        <v>145</v>
      </c>
      <c r="C22" s="701">
        <v>82.04701</v>
      </c>
      <c r="D22" s="702">
        <v>-62.952989999998998</v>
      </c>
      <c r="E22" s="703">
        <v>0.56584144827500005</v>
      </c>
      <c r="F22" s="701">
        <v>80</v>
      </c>
      <c r="G22" s="702">
        <v>53.333333333333002</v>
      </c>
      <c r="H22" s="704">
        <v>4.9874999999999998</v>
      </c>
      <c r="I22" s="701">
        <v>11.297840000000001</v>
      </c>
      <c r="J22" s="702">
        <v>-42.035493333333001</v>
      </c>
      <c r="K22" s="705">
        <v>0.14122299999999999</v>
      </c>
    </row>
    <row r="23" spans="1:11" ht="14.45" customHeight="1" thickBot="1" x14ac:dyDescent="0.25">
      <c r="A23" s="724" t="s">
        <v>346</v>
      </c>
      <c r="B23" s="701">
        <v>265</v>
      </c>
      <c r="C23" s="701">
        <v>216.71704</v>
      </c>
      <c r="D23" s="702">
        <v>-48.282959999999001</v>
      </c>
      <c r="E23" s="703">
        <v>0.81780015094299996</v>
      </c>
      <c r="F23" s="701">
        <v>260</v>
      </c>
      <c r="G23" s="702">
        <v>173.333333333333</v>
      </c>
      <c r="H23" s="704">
        <v>12.725899999999999</v>
      </c>
      <c r="I23" s="701">
        <v>140.0788</v>
      </c>
      <c r="J23" s="702">
        <v>-33.254533333333001</v>
      </c>
      <c r="K23" s="705">
        <v>0.538764615384</v>
      </c>
    </row>
    <row r="24" spans="1:11" ht="14.45" customHeight="1" thickBot="1" x14ac:dyDescent="0.25">
      <c r="A24" s="723" t="s">
        <v>347</v>
      </c>
      <c r="B24" s="706">
        <v>4444.0800069238003</v>
      </c>
      <c r="C24" s="706">
        <v>4928.5300000000097</v>
      </c>
      <c r="D24" s="707">
        <v>484.44999307621202</v>
      </c>
      <c r="E24" s="713">
        <v>1.1090101871069999</v>
      </c>
      <c r="F24" s="706">
        <v>5121.0663048197302</v>
      </c>
      <c r="G24" s="707">
        <v>3414.04420321315</v>
      </c>
      <c r="H24" s="709">
        <v>549.89000000000101</v>
      </c>
      <c r="I24" s="706">
        <v>3303.35</v>
      </c>
      <c r="J24" s="707">
        <v>-110.694203213153</v>
      </c>
      <c r="K24" s="714">
        <v>0.64505120679399996</v>
      </c>
    </row>
    <row r="25" spans="1:11" ht="14.45" customHeight="1" thickBot="1" x14ac:dyDescent="0.25">
      <c r="A25" s="724" t="s">
        <v>348</v>
      </c>
      <c r="B25" s="701">
        <v>3973.6974325001702</v>
      </c>
      <c r="C25" s="701">
        <v>4413.5500000000102</v>
      </c>
      <c r="D25" s="702">
        <v>439.85256749983603</v>
      </c>
      <c r="E25" s="703">
        <v>1.110691006291</v>
      </c>
      <c r="F25" s="701">
        <v>4578.32502877346</v>
      </c>
      <c r="G25" s="702">
        <v>3052.21668584897</v>
      </c>
      <c r="H25" s="704">
        <v>487.73000000000098</v>
      </c>
      <c r="I25" s="701">
        <v>2982.11</v>
      </c>
      <c r="J25" s="702">
        <v>-70.106685848972006</v>
      </c>
      <c r="K25" s="705">
        <v>0.65135392993200003</v>
      </c>
    </row>
    <row r="26" spans="1:11" ht="14.45" customHeight="1" thickBot="1" x14ac:dyDescent="0.25">
      <c r="A26" s="724" t="s">
        <v>349</v>
      </c>
      <c r="B26" s="701">
        <v>470.38257442362601</v>
      </c>
      <c r="C26" s="701">
        <v>514.98000000000104</v>
      </c>
      <c r="D26" s="702">
        <v>44.597425576375002</v>
      </c>
      <c r="E26" s="703">
        <v>1.094810964523</v>
      </c>
      <c r="F26" s="701">
        <v>542.74127604627097</v>
      </c>
      <c r="G26" s="702">
        <v>361.82751736418101</v>
      </c>
      <c r="H26" s="704">
        <v>62.16</v>
      </c>
      <c r="I26" s="701">
        <v>321.24</v>
      </c>
      <c r="J26" s="702">
        <v>-40.587517364180002</v>
      </c>
      <c r="K26" s="705">
        <v>0.59188422583199995</v>
      </c>
    </row>
    <row r="27" spans="1:11" ht="14.45" customHeight="1" thickBot="1" x14ac:dyDescent="0.25">
      <c r="A27" s="723" t="s">
        <v>350</v>
      </c>
      <c r="B27" s="706">
        <v>36239.5469420519</v>
      </c>
      <c r="C27" s="706">
        <v>36356.426390000102</v>
      </c>
      <c r="D27" s="707">
        <v>116.879447948129</v>
      </c>
      <c r="E27" s="713">
        <v>1.003225190649</v>
      </c>
      <c r="F27" s="706">
        <v>37472</v>
      </c>
      <c r="G27" s="707">
        <v>24981.333333333299</v>
      </c>
      <c r="H27" s="709">
        <v>3056.3519000000101</v>
      </c>
      <c r="I27" s="706">
        <v>26712.79853</v>
      </c>
      <c r="J27" s="707">
        <v>1731.4651966666599</v>
      </c>
      <c r="K27" s="714">
        <v>0.71287357306700005</v>
      </c>
    </row>
    <row r="28" spans="1:11" ht="14.45" customHeight="1" thickBot="1" x14ac:dyDescent="0.25">
      <c r="A28" s="724" t="s">
        <v>351</v>
      </c>
      <c r="B28" s="701">
        <v>2180</v>
      </c>
      <c r="C28" s="701">
        <v>2501.2541799999999</v>
      </c>
      <c r="D28" s="702">
        <v>321.254180000004</v>
      </c>
      <c r="E28" s="703">
        <v>1.147364302752</v>
      </c>
      <c r="F28" s="701">
        <v>2480</v>
      </c>
      <c r="G28" s="702">
        <v>1653.3333333333301</v>
      </c>
      <c r="H28" s="704">
        <v>187.63773</v>
      </c>
      <c r="I28" s="701">
        <v>1724.0709199999999</v>
      </c>
      <c r="J28" s="702">
        <v>70.737586666666004</v>
      </c>
      <c r="K28" s="705">
        <v>0.69518988709600005</v>
      </c>
    </row>
    <row r="29" spans="1:11" ht="14.45" customHeight="1" thickBot="1" x14ac:dyDescent="0.25">
      <c r="A29" s="724" t="s">
        <v>352</v>
      </c>
      <c r="B29" s="701">
        <v>899.81561296015502</v>
      </c>
      <c r="C29" s="701">
        <v>1083.12086</v>
      </c>
      <c r="D29" s="702">
        <v>183.30524703984801</v>
      </c>
      <c r="E29" s="703">
        <v>1.2037142325600001</v>
      </c>
      <c r="F29" s="701">
        <v>800</v>
      </c>
      <c r="G29" s="702">
        <v>533.33333333333303</v>
      </c>
      <c r="H29" s="704">
        <v>142.09304</v>
      </c>
      <c r="I29" s="701">
        <v>672.73276999999996</v>
      </c>
      <c r="J29" s="702">
        <v>139.39943666666699</v>
      </c>
      <c r="K29" s="705">
        <v>0.8409159625</v>
      </c>
    </row>
    <row r="30" spans="1:11" ht="14.45" customHeight="1" thickBot="1" x14ac:dyDescent="0.25">
      <c r="A30" s="724" t="s">
        <v>353</v>
      </c>
      <c r="B30" s="701">
        <v>960</v>
      </c>
      <c r="C30" s="701">
        <v>1060.5991100000001</v>
      </c>
      <c r="D30" s="702">
        <v>100.599110000002</v>
      </c>
      <c r="E30" s="703">
        <v>1.1047907395829999</v>
      </c>
      <c r="F30" s="701">
        <v>1020</v>
      </c>
      <c r="G30" s="702">
        <v>680</v>
      </c>
      <c r="H30" s="704">
        <v>69.557079999999999</v>
      </c>
      <c r="I30" s="701">
        <v>576.34436000000005</v>
      </c>
      <c r="J30" s="702">
        <v>-103.65564000000001</v>
      </c>
      <c r="K30" s="705">
        <v>0.56504349019599998</v>
      </c>
    </row>
    <row r="31" spans="1:11" ht="14.45" customHeight="1" thickBot="1" x14ac:dyDescent="0.25">
      <c r="A31" s="724" t="s">
        <v>354</v>
      </c>
      <c r="B31" s="701">
        <v>2</v>
      </c>
      <c r="C31" s="701">
        <v>1.15896</v>
      </c>
      <c r="D31" s="702">
        <v>-0.84103999999900003</v>
      </c>
      <c r="E31" s="703">
        <v>0.57948</v>
      </c>
      <c r="F31" s="701">
        <v>2</v>
      </c>
      <c r="G31" s="702">
        <v>1.333333333333</v>
      </c>
      <c r="H31" s="704">
        <v>0.16359000000000001</v>
      </c>
      <c r="I31" s="701">
        <v>0.442249999999</v>
      </c>
      <c r="J31" s="702">
        <v>-0.89108333333300005</v>
      </c>
      <c r="K31" s="705">
        <v>0.22112499999999999</v>
      </c>
    </row>
    <row r="32" spans="1:11" ht="14.45" customHeight="1" thickBot="1" x14ac:dyDescent="0.25">
      <c r="A32" s="724" t="s">
        <v>355</v>
      </c>
      <c r="B32" s="701">
        <v>1170</v>
      </c>
      <c r="C32" s="701">
        <v>1282.7684300000001</v>
      </c>
      <c r="D32" s="702">
        <v>112.768430000002</v>
      </c>
      <c r="E32" s="703">
        <v>1.096383273504</v>
      </c>
      <c r="F32" s="701">
        <v>1260</v>
      </c>
      <c r="G32" s="702">
        <v>840</v>
      </c>
      <c r="H32" s="704">
        <v>89.331130000000002</v>
      </c>
      <c r="I32" s="701">
        <v>806.29938000000004</v>
      </c>
      <c r="J32" s="702">
        <v>-33.700620000000001</v>
      </c>
      <c r="K32" s="705">
        <v>0.63992014285700005</v>
      </c>
    </row>
    <row r="33" spans="1:11" ht="14.45" customHeight="1" thickBot="1" x14ac:dyDescent="0.25">
      <c r="A33" s="724" t="s">
        <v>356</v>
      </c>
      <c r="B33" s="701">
        <v>22575.4877062905</v>
      </c>
      <c r="C33" s="701">
        <v>21502.07213</v>
      </c>
      <c r="D33" s="702">
        <v>-1073.41557629045</v>
      </c>
      <c r="E33" s="703">
        <v>0.95245216447699999</v>
      </c>
      <c r="F33" s="701">
        <v>22493</v>
      </c>
      <c r="G33" s="702">
        <v>14995.333333333299</v>
      </c>
      <c r="H33" s="704">
        <v>1799.93922</v>
      </c>
      <c r="I33" s="701">
        <v>16159.523370000001</v>
      </c>
      <c r="J33" s="702">
        <v>1164.19003666666</v>
      </c>
      <c r="K33" s="705">
        <v>0.71842454852600002</v>
      </c>
    </row>
    <row r="34" spans="1:11" ht="14.45" customHeight="1" thickBot="1" x14ac:dyDescent="0.25">
      <c r="A34" s="724" t="s">
        <v>357</v>
      </c>
      <c r="B34" s="701">
        <v>0</v>
      </c>
      <c r="C34" s="701">
        <v>0.73829999999999996</v>
      </c>
      <c r="D34" s="702">
        <v>0.73829999999999996</v>
      </c>
      <c r="E34" s="711" t="s">
        <v>342</v>
      </c>
      <c r="F34" s="701">
        <v>0</v>
      </c>
      <c r="G34" s="702">
        <v>0</v>
      </c>
      <c r="H34" s="704">
        <v>0</v>
      </c>
      <c r="I34" s="701">
        <v>2.9525600000000001</v>
      </c>
      <c r="J34" s="702">
        <v>2.9525600000000001</v>
      </c>
      <c r="K34" s="712" t="s">
        <v>326</v>
      </c>
    </row>
    <row r="35" spans="1:11" ht="14.45" customHeight="1" thickBot="1" x14ac:dyDescent="0.25">
      <c r="A35" s="724" t="s">
        <v>358</v>
      </c>
      <c r="B35" s="701">
        <v>1880</v>
      </c>
      <c r="C35" s="701">
        <v>1723.91517</v>
      </c>
      <c r="D35" s="702">
        <v>-156.084829999997</v>
      </c>
      <c r="E35" s="703">
        <v>0.91697615425500001</v>
      </c>
      <c r="F35" s="701">
        <v>1660</v>
      </c>
      <c r="G35" s="702">
        <v>1106.6666666666699</v>
      </c>
      <c r="H35" s="704">
        <v>178.48685</v>
      </c>
      <c r="I35" s="701">
        <v>1153.4410800000001</v>
      </c>
      <c r="J35" s="702">
        <v>46.774413333333001</v>
      </c>
      <c r="K35" s="705">
        <v>0.69484402409599999</v>
      </c>
    </row>
    <row r="36" spans="1:11" ht="14.45" customHeight="1" thickBot="1" x14ac:dyDescent="0.25">
      <c r="A36" s="724" t="s">
        <v>359</v>
      </c>
      <c r="B36" s="701">
        <v>1940</v>
      </c>
      <c r="C36" s="701">
        <v>2336.2588500000002</v>
      </c>
      <c r="D36" s="702">
        <v>396.25885000000397</v>
      </c>
      <c r="E36" s="703">
        <v>1.2042571391750001</v>
      </c>
      <c r="F36" s="701">
        <v>2350</v>
      </c>
      <c r="G36" s="702">
        <v>1566.6666666666699</v>
      </c>
      <c r="H36" s="704">
        <v>156.21378000000001</v>
      </c>
      <c r="I36" s="701">
        <v>1406.22137</v>
      </c>
      <c r="J36" s="702">
        <v>-160.44529666666801</v>
      </c>
      <c r="K36" s="705">
        <v>0.59839207234000003</v>
      </c>
    </row>
    <row r="37" spans="1:11" ht="14.45" customHeight="1" thickBot="1" x14ac:dyDescent="0.25">
      <c r="A37" s="724" t="s">
        <v>360</v>
      </c>
      <c r="B37" s="701">
        <v>60</v>
      </c>
      <c r="C37" s="701">
        <v>60.676810000000003</v>
      </c>
      <c r="D37" s="702">
        <v>0.67681000000000002</v>
      </c>
      <c r="E37" s="703">
        <v>1.0112801666660001</v>
      </c>
      <c r="F37" s="701">
        <v>60</v>
      </c>
      <c r="G37" s="702">
        <v>40</v>
      </c>
      <c r="H37" s="704">
        <v>3.0390000000000001</v>
      </c>
      <c r="I37" s="701">
        <v>35.581690000000002</v>
      </c>
      <c r="J37" s="702">
        <v>-4.41831</v>
      </c>
      <c r="K37" s="705">
        <v>0.593028166666</v>
      </c>
    </row>
    <row r="38" spans="1:11" ht="14.45" customHeight="1" thickBot="1" x14ac:dyDescent="0.25">
      <c r="A38" s="724" t="s">
        <v>361</v>
      </c>
      <c r="B38" s="701">
        <v>300</v>
      </c>
      <c r="C38" s="701">
        <v>311.44830000000098</v>
      </c>
      <c r="D38" s="702">
        <v>11.4483</v>
      </c>
      <c r="E38" s="703">
        <v>1.0381609999999999</v>
      </c>
      <c r="F38" s="701">
        <v>310</v>
      </c>
      <c r="G38" s="702">
        <v>206.666666666667</v>
      </c>
      <c r="H38" s="704">
        <v>26.2349</v>
      </c>
      <c r="I38" s="701">
        <v>201.17291</v>
      </c>
      <c r="J38" s="702">
        <v>-5.493756666666</v>
      </c>
      <c r="K38" s="705">
        <v>0.64894487096700004</v>
      </c>
    </row>
    <row r="39" spans="1:11" ht="14.45" customHeight="1" thickBot="1" x14ac:dyDescent="0.25">
      <c r="A39" s="724" t="s">
        <v>362</v>
      </c>
      <c r="B39" s="701">
        <v>2887.2436228012898</v>
      </c>
      <c r="C39" s="701">
        <v>3039.2102300000101</v>
      </c>
      <c r="D39" s="702">
        <v>151.96660719871201</v>
      </c>
      <c r="E39" s="703">
        <v>1.052633801317</v>
      </c>
      <c r="F39" s="701">
        <v>2340</v>
      </c>
      <c r="G39" s="702">
        <v>1560</v>
      </c>
      <c r="H39" s="704">
        <v>303.39119000000102</v>
      </c>
      <c r="I39" s="701">
        <v>2532.20525</v>
      </c>
      <c r="J39" s="702">
        <v>972.205250000001</v>
      </c>
      <c r="K39" s="705">
        <v>1.0821389957259999</v>
      </c>
    </row>
    <row r="40" spans="1:11" ht="14.45" customHeight="1" thickBot="1" x14ac:dyDescent="0.25">
      <c r="A40" s="724" t="s">
        <v>363</v>
      </c>
      <c r="B40" s="701">
        <v>810</v>
      </c>
      <c r="C40" s="701">
        <v>916.21017000000199</v>
      </c>
      <c r="D40" s="702">
        <v>106.21017000000199</v>
      </c>
      <c r="E40" s="703">
        <v>1.1311236666660001</v>
      </c>
      <c r="F40" s="701">
        <v>915</v>
      </c>
      <c r="G40" s="702">
        <v>610</v>
      </c>
      <c r="H40" s="704">
        <v>56.584870000000002</v>
      </c>
      <c r="I40" s="701">
        <v>520.04832999999996</v>
      </c>
      <c r="J40" s="702">
        <v>-89.951669999999993</v>
      </c>
      <c r="K40" s="705">
        <v>0.56835883060100001</v>
      </c>
    </row>
    <row r="41" spans="1:11" ht="14.45" customHeight="1" thickBot="1" x14ac:dyDescent="0.25">
      <c r="A41" s="724" t="s">
        <v>364</v>
      </c>
      <c r="B41" s="701">
        <v>130</v>
      </c>
      <c r="C41" s="701">
        <v>100.86864</v>
      </c>
      <c r="D41" s="702">
        <v>-29.131359999998999</v>
      </c>
      <c r="E41" s="703">
        <v>0.77591261538400003</v>
      </c>
      <c r="F41" s="701">
        <v>105</v>
      </c>
      <c r="G41" s="702">
        <v>70</v>
      </c>
      <c r="H41" s="704">
        <v>0</v>
      </c>
      <c r="I41" s="701">
        <v>54.459679999999999</v>
      </c>
      <c r="J41" s="702">
        <v>-15.540319999999999</v>
      </c>
      <c r="K41" s="705">
        <v>0.51866361904699998</v>
      </c>
    </row>
    <row r="42" spans="1:11" ht="14.45" customHeight="1" thickBot="1" x14ac:dyDescent="0.25">
      <c r="A42" s="724" t="s">
        <v>365</v>
      </c>
      <c r="B42" s="701">
        <v>445</v>
      </c>
      <c r="C42" s="701">
        <v>436.12625000000099</v>
      </c>
      <c r="D42" s="702">
        <v>-8.8737499999989993</v>
      </c>
      <c r="E42" s="703">
        <v>0.98005898876399999</v>
      </c>
      <c r="F42" s="701">
        <v>1677</v>
      </c>
      <c r="G42" s="702">
        <v>1118</v>
      </c>
      <c r="H42" s="704">
        <v>43.679519999999997</v>
      </c>
      <c r="I42" s="701">
        <v>867.30260999999905</v>
      </c>
      <c r="J42" s="702">
        <v>-250.69739000000101</v>
      </c>
      <c r="K42" s="705">
        <v>0.51717508050000005</v>
      </c>
    </row>
    <row r="43" spans="1:11" ht="14.45" customHeight="1" thickBot="1" x14ac:dyDescent="0.25">
      <c r="A43" s="723" t="s">
        <v>366</v>
      </c>
      <c r="B43" s="706">
        <v>669.43154414092703</v>
      </c>
      <c r="C43" s="706">
        <v>610.496540000001</v>
      </c>
      <c r="D43" s="707">
        <v>-58.935004140925003</v>
      </c>
      <c r="E43" s="713">
        <v>0.91196261267199996</v>
      </c>
      <c r="F43" s="706">
        <v>597.62631332921501</v>
      </c>
      <c r="G43" s="707">
        <v>398.41754221947701</v>
      </c>
      <c r="H43" s="709">
        <v>60.005549999999999</v>
      </c>
      <c r="I43" s="706">
        <v>400.34316000000001</v>
      </c>
      <c r="J43" s="707">
        <v>1.9256177805229999</v>
      </c>
      <c r="K43" s="714">
        <v>0.66988877676699998</v>
      </c>
    </row>
    <row r="44" spans="1:11" ht="14.45" customHeight="1" thickBot="1" x14ac:dyDescent="0.25">
      <c r="A44" s="724" t="s">
        <v>367</v>
      </c>
      <c r="B44" s="701">
        <v>570.28244697301398</v>
      </c>
      <c r="C44" s="701">
        <v>535.53953000000104</v>
      </c>
      <c r="D44" s="702">
        <v>-34.742916973013003</v>
      </c>
      <c r="E44" s="703">
        <v>0.93907770235999999</v>
      </c>
      <c r="F44" s="701">
        <v>518.95366288455898</v>
      </c>
      <c r="G44" s="702">
        <v>345.96910858970602</v>
      </c>
      <c r="H44" s="704">
        <v>54.192129999999999</v>
      </c>
      <c r="I44" s="701">
        <v>348.67881</v>
      </c>
      <c r="J44" s="702">
        <v>2.7097014102929999</v>
      </c>
      <c r="K44" s="705">
        <v>0.67188813749099996</v>
      </c>
    </row>
    <row r="45" spans="1:11" ht="14.45" customHeight="1" thickBot="1" x14ac:dyDescent="0.25">
      <c r="A45" s="724" t="s">
        <v>368</v>
      </c>
      <c r="B45" s="701">
        <v>99.149097167912004</v>
      </c>
      <c r="C45" s="701">
        <v>74.957009999999997</v>
      </c>
      <c r="D45" s="702">
        <v>-24.192087167912</v>
      </c>
      <c r="E45" s="703">
        <v>0.75600295051599997</v>
      </c>
      <c r="F45" s="701">
        <v>78.672650444656</v>
      </c>
      <c r="G45" s="702">
        <v>52.448433629770001</v>
      </c>
      <c r="H45" s="704">
        <v>5.8134199999999998</v>
      </c>
      <c r="I45" s="701">
        <v>51.664349999999999</v>
      </c>
      <c r="J45" s="702">
        <v>-0.78408362977000001</v>
      </c>
      <c r="K45" s="705">
        <v>0.65670025997500003</v>
      </c>
    </row>
    <row r="46" spans="1:11" ht="14.45" customHeight="1" thickBot="1" x14ac:dyDescent="0.25">
      <c r="A46" s="723" t="s">
        <v>369</v>
      </c>
      <c r="B46" s="706">
        <v>748.22498089957003</v>
      </c>
      <c r="C46" s="706">
        <v>818.28937000000099</v>
      </c>
      <c r="D46" s="707">
        <v>70.064389100430006</v>
      </c>
      <c r="E46" s="713">
        <v>1.0936408044220001</v>
      </c>
      <c r="F46" s="706">
        <v>741.17509213774497</v>
      </c>
      <c r="G46" s="707">
        <v>494.11672809183</v>
      </c>
      <c r="H46" s="709">
        <v>69.221050000000005</v>
      </c>
      <c r="I46" s="706">
        <v>536.04434000000003</v>
      </c>
      <c r="J46" s="707">
        <v>41.927611908168998</v>
      </c>
      <c r="K46" s="714">
        <v>0.72323577206800005</v>
      </c>
    </row>
    <row r="47" spans="1:11" ht="14.45" customHeight="1" thickBot="1" x14ac:dyDescent="0.25">
      <c r="A47" s="724" t="s">
        <v>370</v>
      </c>
      <c r="B47" s="701">
        <v>0</v>
      </c>
      <c r="C47" s="701">
        <v>23.665500000000002</v>
      </c>
      <c r="D47" s="702">
        <v>23.665500000000002</v>
      </c>
      <c r="E47" s="711" t="s">
        <v>326</v>
      </c>
      <c r="F47" s="701">
        <v>0</v>
      </c>
      <c r="G47" s="702">
        <v>0</v>
      </c>
      <c r="H47" s="704">
        <v>2.0691000000000002</v>
      </c>
      <c r="I47" s="701">
        <v>8.6217399999990008</v>
      </c>
      <c r="J47" s="702">
        <v>8.6217399999990008</v>
      </c>
      <c r="K47" s="712" t="s">
        <v>326</v>
      </c>
    </row>
    <row r="48" spans="1:11" ht="14.45" customHeight="1" thickBot="1" x14ac:dyDescent="0.25">
      <c r="A48" s="724" t="s">
        <v>371</v>
      </c>
      <c r="B48" s="701">
        <v>40</v>
      </c>
      <c r="C48" s="701">
        <v>39.997450000000001</v>
      </c>
      <c r="D48" s="702">
        <v>-2.5499999990000002E-3</v>
      </c>
      <c r="E48" s="703">
        <v>0.99993624999999997</v>
      </c>
      <c r="F48" s="701">
        <v>40</v>
      </c>
      <c r="G48" s="702">
        <v>26.666666666666</v>
      </c>
      <c r="H48" s="704">
        <v>2.9597500000000001</v>
      </c>
      <c r="I48" s="701">
        <v>21.51652</v>
      </c>
      <c r="J48" s="702">
        <v>-5.1501466666660001</v>
      </c>
      <c r="K48" s="705">
        <v>0.53791299999999997</v>
      </c>
    </row>
    <row r="49" spans="1:11" ht="14.45" customHeight="1" thickBot="1" x14ac:dyDescent="0.25">
      <c r="A49" s="724" t="s">
        <v>372</v>
      </c>
      <c r="B49" s="701">
        <v>437.16912297094598</v>
      </c>
      <c r="C49" s="701">
        <v>444.247240000001</v>
      </c>
      <c r="D49" s="702">
        <v>7.078117029055</v>
      </c>
      <c r="E49" s="703">
        <v>1.0161907981530001</v>
      </c>
      <c r="F49" s="701">
        <v>440</v>
      </c>
      <c r="G49" s="702">
        <v>293.33333333333297</v>
      </c>
      <c r="H49" s="704">
        <v>40.481949999999998</v>
      </c>
      <c r="I49" s="701">
        <v>300.41719000000001</v>
      </c>
      <c r="J49" s="702">
        <v>7.0838566666659997</v>
      </c>
      <c r="K49" s="705">
        <v>0.68276634090900001</v>
      </c>
    </row>
    <row r="50" spans="1:11" ht="14.45" customHeight="1" thickBot="1" x14ac:dyDescent="0.25">
      <c r="A50" s="724" t="s">
        <v>373</v>
      </c>
      <c r="B50" s="701">
        <v>50</v>
      </c>
      <c r="C50" s="701">
        <v>49.439450000000001</v>
      </c>
      <c r="D50" s="702">
        <v>-0.56054999999900001</v>
      </c>
      <c r="E50" s="703">
        <v>0.98878900000000003</v>
      </c>
      <c r="F50" s="701">
        <v>50</v>
      </c>
      <c r="G50" s="702">
        <v>33.333333333333002</v>
      </c>
      <c r="H50" s="704">
        <v>3.8354599999999999</v>
      </c>
      <c r="I50" s="701">
        <v>40.873019999999997</v>
      </c>
      <c r="J50" s="702">
        <v>7.5396866666660003</v>
      </c>
      <c r="K50" s="705">
        <v>0.81746039999999998</v>
      </c>
    </row>
    <row r="51" spans="1:11" ht="14.45" customHeight="1" thickBot="1" x14ac:dyDescent="0.25">
      <c r="A51" s="724" t="s">
        <v>374</v>
      </c>
      <c r="B51" s="701">
        <v>6.6558823271499996</v>
      </c>
      <c r="C51" s="701">
        <v>8.7997899999999998</v>
      </c>
      <c r="D51" s="702">
        <v>2.1439076728490001</v>
      </c>
      <c r="E51" s="703">
        <v>1.3221072079509999</v>
      </c>
      <c r="F51" s="701">
        <v>8.5833066100009994</v>
      </c>
      <c r="G51" s="702">
        <v>5.7222044066670001</v>
      </c>
      <c r="H51" s="704">
        <v>0.94891000000000003</v>
      </c>
      <c r="I51" s="701">
        <v>5.8670299999999997</v>
      </c>
      <c r="J51" s="702">
        <v>0.14482559333200001</v>
      </c>
      <c r="K51" s="705">
        <v>0.68353960385799994</v>
      </c>
    </row>
    <row r="52" spans="1:11" ht="14.45" customHeight="1" thickBot="1" x14ac:dyDescent="0.25">
      <c r="A52" s="724" t="s">
        <v>375</v>
      </c>
      <c r="B52" s="701">
        <v>7.5665616347020004</v>
      </c>
      <c r="C52" s="701">
        <v>6.9659599999999999</v>
      </c>
      <c r="D52" s="702">
        <v>-0.60060163470200001</v>
      </c>
      <c r="E52" s="703">
        <v>0.92062423281500005</v>
      </c>
      <c r="F52" s="701">
        <v>0</v>
      </c>
      <c r="G52" s="702">
        <v>0</v>
      </c>
      <c r="H52" s="704">
        <v>0</v>
      </c>
      <c r="I52" s="701">
        <v>4.2385999999999999</v>
      </c>
      <c r="J52" s="702">
        <v>4.2385999999999999</v>
      </c>
      <c r="K52" s="712" t="s">
        <v>326</v>
      </c>
    </row>
    <row r="53" spans="1:11" ht="14.45" customHeight="1" thickBot="1" x14ac:dyDescent="0.25">
      <c r="A53" s="724" t="s">
        <v>376</v>
      </c>
      <c r="B53" s="701">
        <v>0</v>
      </c>
      <c r="C53" s="701">
        <v>18.288430000000002</v>
      </c>
      <c r="D53" s="702">
        <v>18.288430000000002</v>
      </c>
      <c r="E53" s="711" t="s">
        <v>326</v>
      </c>
      <c r="F53" s="701">
        <v>0</v>
      </c>
      <c r="G53" s="702">
        <v>0</v>
      </c>
      <c r="H53" s="704">
        <v>1.93479</v>
      </c>
      <c r="I53" s="701">
        <v>13.21918</v>
      </c>
      <c r="J53" s="702">
        <v>13.21918</v>
      </c>
      <c r="K53" s="712" t="s">
        <v>326</v>
      </c>
    </row>
    <row r="54" spans="1:11" ht="14.45" customHeight="1" thickBot="1" x14ac:dyDescent="0.25">
      <c r="A54" s="724" t="s">
        <v>377</v>
      </c>
      <c r="B54" s="701">
        <v>4.9855885821539996</v>
      </c>
      <c r="C54" s="701">
        <v>8.3003499999999999</v>
      </c>
      <c r="D54" s="702">
        <v>3.3147614178449998</v>
      </c>
      <c r="E54" s="703">
        <v>1.6648686234779999</v>
      </c>
      <c r="F54" s="701">
        <v>0</v>
      </c>
      <c r="G54" s="702">
        <v>0</v>
      </c>
      <c r="H54" s="704">
        <v>0.16771</v>
      </c>
      <c r="I54" s="701">
        <v>2.9371399999999999</v>
      </c>
      <c r="J54" s="702">
        <v>2.9371399999999999</v>
      </c>
      <c r="K54" s="712" t="s">
        <v>326</v>
      </c>
    </row>
    <row r="55" spans="1:11" ht="14.45" customHeight="1" thickBot="1" x14ac:dyDescent="0.25">
      <c r="A55" s="724" t="s">
        <v>378</v>
      </c>
      <c r="B55" s="701">
        <v>15</v>
      </c>
      <c r="C55" s="701">
        <v>6.1649500000000002</v>
      </c>
      <c r="D55" s="702">
        <v>-8.8350500000000007</v>
      </c>
      <c r="E55" s="703">
        <v>0.41099666666599999</v>
      </c>
      <c r="F55" s="701">
        <v>10</v>
      </c>
      <c r="G55" s="702">
        <v>6.6666666666659999</v>
      </c>
      <c r="H55" s="704">
        <v>0</v>
      </c>
      <c r="I55" s="701">
        <v>5.44984</v>
      </c>
      <c r="J55" s="702">
        <v>-1.2168266666659999</v>
      </c>
      <c r="K55" s="705">
        <v>0.54498400000000002</v>
      </c>
    </row>
    <row r="56" spans="1:11" ht="14.45" customHeight="1" thickBot="1" x14ac:dyDescent="0.25">
      <c r="A56" s="724" t="s">
        <v>379</v>
      </c>
      <c r="B56" s="701">
        <v>36.847825384617003</v>
      </c>
      <c r="C56" s="701">
        <v>34.658230000000003</v>
      </c>
      <c r="D56" s="702">
        <v>-2.1895953846170002</v>
      </c>
      <c r="E56" s="703">
        <v>0.94057735126099995</v>
      </c>
      <c r="F56" s="701">
        <v>32.591785527742999</v>
      </c>
      <c r="G56" s="702">
        <v>21.727857018495001</v>
      </c>
      <c r="H56" s="704">
        <v>1.5415399999999999</v>
      </c>
      <c r="I56" s="701">
        <v>20.359300000000001</v>
      </c>
      <c r="J56" s="702">
        <v>-1.368557018495</v>
      </c>
      <c r="K56" s="705">
        <v>0.62467580926699995</v>
      </c>
    </row>
    <row r="57" spans="1:11" ht="14.45" customHeight="1" thickBot="1" x14ac:dyDescent="0.25">
      <c r="A57" s="724" t="s">
        <v>380</v>
      </c>
      <c r="B57" s="701">
        <v>0</v>
      </c>
      <c r="C57" s="701">
        <v>2.42</v>
      </c>
      <c r="D57" s="702">
        <v>2.42</v>
      </c>
      <c r="E57" s="711" t="s">
        <v>326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326</v>
      </c>
    </row>
    <row r="58" spans="1:11" ht="14.45" customHeight="1" thickBot="1" x14ac:dyDescent="0.25">
      <c r="A58" s="724" t="s">
        <v>381</v>
      </c>
      <c r="B58" s="701">
        <v>0</v>
      </c>
      <c r="C58" s="701">
        <v>5.8079999999999998</v>
      </c>
      <c r="D58" s="702">
        <v>5.8079999999999998</v>
      </c>
      <c r="E58" s="711" t="s">
        <v>326</v>
      </c>
      <c r="F58" s="701">
        <v>0</v>
      </c>
      <c r="G58" s="702">
        <v>0</v>
      </c>
      <c r="H58" s="704">
        <v>0</v>
      </c>
      <c r="I58" s="701">
        <v>0</v>
      </c>
      <c r="J58" s="702">
        <v>0</v>
      </c>
      <c r="K58" s="712" t="s">
        <v>326</v>
      </c>
    </row>
    <row r="59" spans="1:11" ht="14.45" customHeight="1" thickBot="1" x14ac:dyDescent="0.25">
      <c r="A59" s="724" t="s">
        <v>382</v>
      </c>
      <c r="B59" s="701">
        <v>0</v>
      </c>
      <c r="C59" s="701">
        <v>2.7349999999999999</v>
      </c>
      <c r="D59" s="702">
        <v>2.7349999999999999</v>
      </c>
      <c r="E59" s="711" t="s">
        <v>342</v>
      </c>
      <c r="F59" s="701">
        <v>0</v>
      </c>
      <c r="G59" s="702">
        <v>0</v>
      </c>
      <c r="H59" s="704">
        <v>0</v>
      </c>
      <c r="I59" s="701">
        <v>2.54833</v>
      </c>
      <c r="J59" s="702">
        <v>2.54833</v>
      </c>
      <c r="K59" s="712" t="s">
        <v>326</v>
      </c>
    </row>
    <row r="60" spans="1:11" ht="14.45" customHeight="1" thickBot="1" x14ac:dyDescent="0.25">
      <c r="A60" s="724" t="s">
        <v>383</v>
      </c>
      <c r="B60" s="701">
        <v>150</v>
      </c>
      <c r="C60" s="701">
        <v>166.79902000000001</v>
      </c>
      <c r="D60" s="702">
        <v>16.799019999999999</v>
      </c>
      <c r="E60" s="703">
        <v>1.1119934666660001</v>
      </c>
      <c r="F60" s="701">
        <v>160</v>
      </c>
      <c r="G60" s="702">
        <v>106.666666666667</v>
      </c>
      <c r="H60" s="704">
        <v>15.281840000000001</v>
      </c>
      <c r="I60" s="701">
        <v>109.99645</v>
      </c>
      <c r="J60" s="702">
        <v>3.3297833333329998</v>
      </c>
      <c r="K60" s="705">
        <v>0.68747781249999995</v>
      </c>
    </row>
    <row r="61" spans="1:11" ht="14.45" customHeight="1" thickBot="1" x14ac:dyDescent="0.25">
      <c r="A61" s="723" t="s">
        <v>384</v>
      </c>
      <c r="B61" s="706">
        <v>450.43106513861898</v>
      </c>
      <c r="C61" s="706">
        <v>886.29874000000098</v>
      </c>
      <c r="D61" s="707">
        <v>435.867674861382</v>
      </c>
      <c r="E61" s="713">
        <v>1.9676678821589999</v>
      </c>
      <c r="F61" s="706">
        <v>1001.90275985241</v>
      </c>
      <c r="G61" s="707">
        <v>667.93517323493904</v>
      </c>
      <c r="H61" s="709">
        <v>35.713009999999997</v>
      </c>
      <c r="I61" s="706">
        <v>409.86592999999999</v>
      </c>
      <c r="J61" s="707">
        <v>-258.06924323493899</v>
      </c>
      <c r="K61" s="714">
        <v>0.40908753466199999</v>
      </c>
    </row>
    <row r="62" spans="1:11" ht="14.45" customHeight="1" thickBot="1" x14ac:dyDescent="0.25">
      <c r="A62" s="724" t="s">
        <v>385</v>
      </c>
      <c r="B62" s="701">
        <v>0</v>
      </c>
      <c r="C62" s="701">
        <v>7.4213500000000003</v>
      </c>
      <c r="D62" s="702">
        <v>7.4213500000000003</v>
      </c>
      <c r="E62" s="711" t="s">
        <v>326</v>
      </c>
      <c r="F62" s="701">
        <v>0</v>
      </c>
      <c r="G62" s="702">
        <v>0</v>
      </c>
      <c r="H62" s="704">
        <v>5.0446999999999997</v>
      </c>
      <c r="I62" s="701">
        <v>10.0823</v>
      </c>
      <c r="J62" s="702">
        <v>10.0823</v>
      </c>
      <c r="K62" s="712" t="s">
        <v>326</v>
      </c>
    </row>
    <row r="63" spans="1:11" ht="14.45" customHeight="1" thickBot="1" x14ac:dyDescent="0.25">
      <c r="A63" s="724" t="s">
        <v>386</v>
      </c>
      <c r="B63" s="701">
        <v>5.4351805350450002</v>
      </c>
      <c r="C63" s="701">
        <v>2.2173799999999999</v>
      </c>
      <c r="D63" s="702">
        <v>-3.2178005350449999</v>
      </c>
      <c r="E63" s="703">
        <v>0.40796804921199997</v>
      </c>
      <c r="F63" s="701">
        <v>1.9611344264020001</v>
      </c>
      <c r="G63" s="702">
        <v>1.3074229509340001</v>
      </c>
      <c r="H63" s="704">
        <v>0</v>
      </c>
      <c r="I63" s="701">
        <v>2.2052</v>
      </c>
      <c r="J63" s="702">
        <v>0.897777049065</v>
      </c>
      <c r="K63" s="705">
        <v>1.1244512208399999</v>
      </c>
    </row>
    <row r="64" spans="1:11" ht="14.45" customHeight="1" thickBot="1" x14ac:dyDescent="0.25">
      <c r="A64" s="724" t="s">
        <v>387</v>
      </c>
      <c r="B64" s="701">
        <v>14.271396459393999</v>
      </c>
      <c r="C64" s="701">
        <v>49.044739999999997</v>
      </c>
      <c r="D64" s="702">
        <v>34.773343540604998</v>
      </c>
      <c r="E64" s="703">
        <v>3.4365761009820002</v>
      </c>
      <c r="F64" s="701">
        <v>12.724916040059</v>
      </c>
      <c r="G64" s="702">
        <v>8.4832773600390006</v>
      </c>
      <c r="H64" s="704">
        <v>0.63</v>
      </c>
      <c r="I64" s="701">
        <v>22.039899999999999</v>
      </c>
      <c r="J64" s="702">
        <v>13.55662263996</v>
      </c>
      <c r="K64" s="705">
        <v>1.73202714506</v>
      </c>
    </row>
    <row r="65" spans="1:11" ht="14.45" customHeight="1" thickBot="1" x14ac:dyDescent="0.25">
      <c r="A65" s="724" t="s">
        <v>388</v>
      </c>
      <c r="B65" s="701">
        <v>411.20923580761303</v>
      </c>
      <c r="C65" s="701">
        <v>802.847540000001</v>
      </c>
      <c r="D65" s="702">
        <v>391.63830419238798</v>
      </c>
      <c r="E65" s="703">
        <v>1.9524063909289999</v>
      </c>
      <c r="F65" s="701">
        <v>933.69223264203697</v>
      </c>
      <c r="G65" s="702">
        <v>622.46148842802495</v>
      </c>
      <c r="H65" s="704">
        <v>29.760809999999999</v>
      </c>
      <c r="I65" s="701">
        <v>366.53035</v>
      </c>
      <c r="J65" s="702">
        <v>-255.93113842802501</v>
      </c>
      <c r="K65" s="705">
        <v>0.39256013618399999</v>
      </c>
    </row>
    <row r="66" spans="1:11" ht="14.45" customHeight="1" thickBot="1" x14ac:dyDescent="0.25">
      <c r="A66" s="724" t="s">
        <v>389</v>
      </c>
      <c r="B66" s="701">
        <v>0</v>
      </c>
      <c r="C66" s="701">
        <v>1.089</v>
      </c>
      <c r="D66" s="702">
        <v>1.089</v>
      </c>
      <c r="E66" s="711" t="s">
        <v>326</v>
      </c>
      <c r="F66" s="701">
        <v>0.91702989018299996</v>
      </c>
      <c r="G66" s="702">
        <v>0.61135326012199998</v>
      </c>
      <c r="H66" s="704">
        <v>0</v>
      </c>
      <c r="I66" s="701">
        <v>0</v>
      </c>
      <c r="J66" s="702">
        <v>-0.61135326012199998</v>
      </c>
      <c r="K66" s="705">
        <v>0</v>
      </c>
    </row>
    <row r="67" spans="1:11" ht="14.45" customHeight="1" thickBot="1" x14ac:dyDescent="0.25">
      <c r="A67" s="724" t="s">
        <v>390</v>
      </c>
      <c r="B67" s="701">
        <v>19.515252336564998</v>
      </c>
      <c r="C67" s="701">
        <v>23.678730000000002</v>
      </c>
      <c r="D67" s="702">
        <v>4.1634776634339996</v>
      </c>
      <c r="E67" s="703">
        <v>1.213344802907</v>
      </c>
      <c r="F67" s="701">
        <v>22.915976093586</v>
      </c>
      <c r="G67" s="702">
        <v>15.277317395723999</v>
      </c>
      <c r="H67" s="704">
        <v>0.27750000000000002</v>
      </c>
      <c r="I67" s="701">
        <v>9.0081799999989993</v>
      </c>
      <c r="J67" s="702">
        <v>-6.269137395724</v>
      </c>
      <c r="K67" s="705">
        <v>0.39309606377700002</v>
      </c>
    </row>
    <row r="68" spans="1:11" ht="14.45" customHeight="1" thickBot="1" x14ac:dyDescent="0.25">
      <c r="A68" s="724" t="s">
        <v>391</v>
      </c>
      <c r="B68" s="701">
        <v>0</v>
      </c>
      <c r="C68" s="701">
        <v>0</v>
      </c>
      <c r="D68" s="702">
        <v>0</v>
      </c>
      <c r="E68" s="703">
        <v>1</v>
      </c>
      <c r="F68" s="701">
        <v>29.691470760139001</v>
      </c>
      <c r="G68" s="702">
        <v>19.794313840093</v>
      </c>
      <c r="H68" s="704">
        <v>0</v>
      </c>
      <c r="I68" s="701">
        <v>0</v>
      </c>
      <c r="J68" s="702">
        <v>-19.794313840093</v>
      </c>
      <c r="K68" s="705">
        <v>0</v>
      </c>
    </row>
    <row r="69" spans="1:11" ht="14.45" customHeight="1" thickBot="1" x14ac:dyDescent="0.25">
      <c r="A69" s="723" t="s">
        <v>392</v>
      </c>
      <c r="B69" s="706">
        <v>642.71451011008503</v>
      </c>
      <c r="C69" s="706">
        <v>662.94436000000098</v>
      </c>
      <c r="D69" s="707">
        <v>20.229849889914998</v>
      </c>
      <c r="E69" s="713">
        <v>1.031475638983</v>
      </c>
      <c r="F69" s="706">
        <v>600</v>
      </c>
      <c r="G69" s="707">
        <v>400</v>
      </c>
      <c r="H69" s="709">
        <v>40.107039999999998</v>
      </c>
      <c r="I69" s="706">
        <v>406.68018000000001</v>
      </c>
      <c r="J69" s="707">
        <v>6.6801799999989999</v>
      </c>
      <c r="K69" s="714">
        <v>0.67780030000000002</v>
      </c>
    </row>
    <row r="70" spans="1:11" ht="14.45" customHeight="1" thickBot="1" x14ac:dyDescent="0.25">
      <c r="A70" s="724" t="s">
        <v>393</v>
      </c>
      <c r="B70" s="701">
        <v>0</v>
      </c>
      <c r="C70" s="701">
        <v>6.2595099999999997</v>
      </c>
      <c r="D70" s="702">
        <v>6.2595099999999997</v>
      </c>
      <c r="E70" s="711" t="s">
        <v>326</v>
      </c>
      <c r="F70" s="701">
        <v>0</v>
      </c>
      <c r="G70" s="702">
        <v>0</v>
      </c>
      <c r="H70" s="704">
        <v>0</v>
      </c>
      <c r="I70" s="701">
        <v>0</v>
      </c>
      <c r="J70" s="702">
        <v>0</v>
      </c>
      <c r="K70" s="712" t="s">
        <v>326</v>
      </c>
    </row>
    <row r="71" spans="1:11" ht="14.45" customHeight="1" thickBot="1" x14ac:dyDescent="0.25">
      <c r="A71" s="724" t="s">
        <v>394</v>
      </c>
      <c r="B71" s="701">
        <v>47.714510110085001</v>
      </c>
      <c r="C71" s="701">
        <v>44.950130000000001</v>
      </c>
      <c r="D71" s="702">
        <v>-2.7643801100849998</v>
      </c>
      <c r="E71" s="703">
        <v>0.94206416237500001</v>
      </c>
      <c r="F71" s="701">
        <v>0</v>
      </c>
      <c r="G71" s="702">
        <v>0</v>
      </c>
      <c r="H71" s="704">
        <v>2.4974400000000001</v>
      </c>
      <c r="I71" s="701">
        <v>23.99652</v>
      </c>
      <c r="J71" s="702">
        <v>23.99652</v>
      </c>
      <c r="K71" s="712" t="s">
        <v>326</v>
      </c>
    </row>
    <row r="72" spans="1:11" ht="14.45" customHeight="1" thickBot="1" x14ac:dyDescent="0.25">
      <c r="A72" s="724" t="s">
        <v>395</v>
      </c>
      <c r="B72" s="701">
        <v>0</v>
      </c>
      <c r="C72" s="701">
        <v>2.8205100000000001</v>
      </c>
      <c r="D72" s="702">
        <v>2.8205100000000001</v>
      </c>
      <c r="E72" s="711" t="s">
        <v>326</v>
      </c>
      <c r="F72" s="701">
        <v>0</v>
      </c>
      <c r="G72" s="702">
        <v>0</v>
      </c>
      <c r="H72" s="704">
        <v>0.28434999999999999</v>
      </c>
      <c r="I72" s="701">
        <v>2.4224199999999998</v>
      </c>
      <c r="J72" s="702">
        <v>2.4224199999999998</v>
      </c>
      <c r="K72" s="712" t="s">
        <v>326</v>
      </c>
    </row>
    <row r="73" spans="1:11" ht="14.45" customHeight="1" thickBot="1" x14ac:dyDescent="0.25">
      <c r="A73" s="724" t="s">
        <v>396</v>
      </c>
      <c r="B73" s="701">
        <v>0</v>
      </c>
      <c r="C73" s="701">
        <v>17.60547</v>
      </c>
      <c r="D73" s="702">
        <v>17.60547</v>
      </c>
      <c r="E73" s="711" t="s">
        <v>326</v>
      </c>
      <c r="F73" s="701">
        <v>0</v>
      </c>
      <c r="G73" s="702">
        <v>0</v>
      </c>
      <c r="H73" s="704">
        <v>0</v>
      </c>
      <c r="I73" s="701">
        <v>1.0587</v>
      </c>
      <c r="J73" s="702">
        <v>1.0587</v>
      </c>
      <c r="K73" s="712" t="s">
        <v>326</v>
      </c>
    </row>
    <row r="74" spans="1:11" ht="14.45" customHeight="1" thickBot="1" x14ac:dyDescent="0.25">
      <c r="A74" s="724" t="s">
        <v>397</v>
      </c>
      <c r="B74" s="701">
        <v>245</v>
      </c>
      <c r="C74" s="701">
        <v>249.99489</v>
      </c>
      <c r="D74" s="702">
        <v>4.9948899999999998</v>
      </c>
      <c r="E74" s="703">
        <v>1.0203873061219999</v>
      </c>
      <c r="F74" s="701">
        <v>250</v>
      </c>
      <c r="G74" s="702">
        <v>166.666666666667</v>
      </c>
      <c r="H74" s="704">
        <v>14.516920000000001</v>
      </c>
      <c r="I74" s="701">
        <v>159.93951000000001</v>
      </c>
      <c r="J74" s="702">
        <v>-6.7271566666659997</v>
      </c>
      <c r="K74" s="705">
        <v>0.63975804000000003</v>
      </c>
    </row>
    <row r="75" spans="1:11" ht="14.45" customHeight="1" thickBot="1" x14ac:dyDescent="0.25">
      <c r="A75" s="724" t="s">
        <v>398</v>
      </c>
      <c r="B75" s="701">
        <v>205</v>
      </c>
      <c r="C75" s="701">
        <v>196.13369</v>
      </c>
      <c r="D75" s="702">
        <v>-8.8663099999990003</v>
      </c>
      <c r="E75" s="703">
        <v>0.95674970731700004</v>
      </c>
      <c r="F75" s="701">
        <v>205</v>
      </c>
      <c r="G75" s="702">
        <v>136.666666666667</v>
      </c>
      <c r="H75" s="704">
        <v>11.76319</v>
      </c>
      <c r="I75" s="701">
        <v>123.36024</v>
      </c>
      <c r="J75" s="702">
        <v>-13.306426666666001</v>
      </c>
      <c r="K75" s="705">
        <v>0.60175726829200005</v>
      </c>
    </row>
    <row r="76" spans="1:11" ht="14.45" customHeight="1" thickBot="1" x14ac:dyDescent="0.25">
      <c r="A76" s="724" t="s">
        <v>399</v>
      </c>
      <c r="B76" s="701">
        <v>145</v>
      </c>
      <c r="C76" s="701">
        <v>145.18016</v>
      </c>
      <c r="D76" s="702">
        <v>0.18015999999999999</v>
      </c>
      <c r="E76" s="703">
        <v>1.001242482758</v>
      </c>
      <c r="F76" s="701">
        <v>145</v>
      </c>
      <c r="G76" s="702">
        <v>96.666666666666003</v>
      </c>
      <c r="H76" s="704">
        <v>11.04514</v>
      </c>
      <c r="I76" s="701">
        <v>95.902789999999996</v>
      </c>
      <c r="J76" s="702">
        <v>-0.76387666666599996</v>
      </c>
      <c r="K76" s="705">
        <v>0.66139855172399997</v>
      </c>
    </row>
    <row r="77" spans="1:11" ht="14.45" customHeight="1" thickBot="1" x14ac:dyDescent="0.25">
      <c r="A77" s="723" t="s">
        <v>400</v>
      </c>
      <c r="B77" s="706">
        <v>0</v>
      </c>
      <c r="C77" s="706">
        <v>0</v>
      </c>
      <c r="D77" s="707">
        <v>0</v>
      </c>
      <c r="E77" s="713">
        <v>1</v>
      </c>
      <c r="F77" s="706">
        <v>0</v>
      </c>
      <c r="G77" s="707">
        <v>0</v>
      </c>
      <c r="H77" s="709">
        <v>0</v>
      </c>
      <c r="I77" s="706">
        <v>0.13200000000000001</v>
      </c>
      <c r="J77" s="707">
        <v>0.13200000000000001</v>
      </c>
      <c r="K77" s="710" t="s">
        <v>342</v>
      </c>
    </row>
    <row r="78" spans="1:11" ht="14.45" customHeight="1" thickBot="1" x14ac:dyDescent="0.25">
      <c r="A78" s="724" t="s">
        <v>401</v>
      </c>
      <c r="B78" s="701">
        <v>0</v>
      </c>
      <c r="C78" s="701">
        <v>0</v>
      </c>
      <c r="D78" s="702">
        <v>0</v>
      </c>
      <c r="E78" s="703">
        <v>1</v>
      </c>
      <c r="F78" s="701">
        <v>0</v>
      </c>
      <c r="G78" s="702">
        <v>0</v>
      </c>
      <c r="H78" s="704">
        <v>0</v>
      </c>
      <c r="I78" s="701">
        <v>0.13200000000000001</v>
      </c>
      <c r="J78" s="702">
        <v>0.13200000000000001</v>
      </c>
      <c r="K78" s="712" t="s">
        <v>342</v>
      </c>
    </row>
    <row r="79" spans="1:11" ht="14.45" customHeight="1" thickBot="1" x14ac:dyDescent="0.25">
      <c r="A79" s="722" t="s">
        <v>42</v>
      </c>
      <c r="B79" s="701">
        <v>2059.2849154575902</v>
      </c>
      <c r="C79" s="701">
        <v>2046.7760000000001</v>
      </c>
      <c r="D79" s="702">
        <v>-12.508915457581001</v>
      </c>
      <c r="E79" s="703">
        <v>0.99392560234600003</v>
      </c>
      <c r="F79" s="701">
        <v>2352.04593163764</v>
      </c>
      <c r="G79" s="702">
        <v>1568.0306210917599</v>
      </c>
      <c r="H79" s="704">
        <v>153.01900000000001</v>
      </c>
      <c r="I79" s="701">
        <v>1551.1769999999999</v>
      </c>
      <c r="J79" s="702">
        <v>-16.853621091760999</v>
      </c>
      <c r="K79" s="705">
        <v>0.65950115137400001</v>
      </c>
    </row>
    <row r="80" spans="1:11" ht="14.45" customHeight="1" thickBot="1" x14ac:dyDescent="0.25">
      <c r="A80" s="723" t="s">
        <v>402</v>
      </c>
      <c r="B80" s="706">
        <v>2059.2849154575902</v>
      </c>
      <c r="C80" s="706">
        <v>2046.7760000000001</v>
      </c>
      <c r="D80" s="707">
        <v>-12.508915457581001</v>
      </c>
      <c r="E80" s="713">
        <v>0.99392560234600003</v>
      </c>
      <c r="F80" s="706">
        <v>2352.04593163764</v>
      </c>
      <c r="G80" s="707">
        <v>1568.0306210917599</v>
      </c>
      <c r="H80" s="709">
        <v>153.01900000000001</v>
      </c>
      <c r="I80" s="706">
        <v>1551.1769999999999</v>
      </c>
      <c r="J80" s="707">
        <v>-16.853621091760999</v>
      </c>
      <c r="K80" s="714">
        <v>0.65950115137400001</v>
      </c>
    </row>
    <row r="81" spans="1:11" ht="14.45" customHeight="1" thickBot="1" x14ac:dyDescent="0.25">
      <c r="A81" s="724" t="s">
        <v>403</v>
      </c>
      <c r="B81" s="701">
        <v>674.31564926578199</v>
      </c>
      <c r="C81" s="701">
        <v>702.62900000000104</v>
      </c>
      <c r="D81" s="702">
        <v>28.313350734219</v>
      </c>
      <c r="E81" s="703">
        <v>1.041988274727</v>
      </c>
      <c r="F81" s="701">
        <v>919.96231565353901</v>
      </c>
      <c r="G81" s="702">
        <v>613.30821043569301</v>
      </c>
      <c r="H81" s="704">
        <v>88.076999999999998</v>
      </c>
      <c r="I81" s="701">
        <v>656.18399999999997</v>
      </c>
      <c r="J81" s="702">
        <v>42.875789564305997</v>
      </c>
      <c r="K81" s="705">
        <v>0.71327269479900002</v>
      </c>
    </row>
    <row r="82" spans="1:11" ht="14.45" customHeight="1" thickBot="1" x14ac:dyDescent="0.25">
      <c r="A82" s="724" t="s">
        <v>404</v>
      </c>
      <c r="B82" s="701">
        <v>351.29997738401403</v>
      </c>
      <c r="C82" s="701">
        <v>370.67000000000098</v>
      </c>
      <c r="D82" s="702">
        <v>19.370022615985999</v>
      </c>
      <c r="E82" s="703">
        <v>1.0551381265669999</v>
      </c>
      <c r="F82" s="701">
        <v>365.68254877019098</v>
      </c>
      <c r="G82" s="702">
        <v>243.78836584679399</v>
      </c>
      <c r="H82" s="704">
        <v>27.222000000000001</v>
      </c>
      <c r="I82" s="701">
        <v>239.434</v>
      </c>
      <c r="J82" s="702">
        <v>-4.3543658467929998</v>
      </c>
      <c r="K82" s="705">
        <v>0.65475916421199998</v>
      </c>
    </row>
    <row r="83" spans="1:11" ht="14.45" customHeight="1" thickBot="1" x14ac:dyDescent="0.25">
      <c r="A83" s="724" t="s">
        <v>405</v>
      </c>
      <c r="B83" s="701">
        <v>1033.6692888077901</v>
      </c>
      <c r="C83" s="701">
        <v>973.47700000000202</v>
      </c>
      <c r="D83" s="702">
        <v>-60.192288807787001</v>
      </c>
      <c r="E83" s="703">
        <v>0.94176833010299998</v>
      </c>
      <c r="F83" s="701">
        <v>1066.40106721391</v>
      </c>
      <c r="G83" s="702">
        <v>710.93404480927404</v>
      </c>
      <c r="H83" s="704">
        <v>37.72</v>
      </c>
      <c r="I83" s="701">
        <v>655.55899999999997</v>
      </c>
      <c r="J83" s="702">
        <v>-55.375044809273</v>
      </c>
      <c r="K83" s="705">
        <v>0.614739632353</v>
      </c>
    </row>
    <row r="84" spans="1:11" ht="14.45" customHeight="1" thickBot="1" x14ac:dyDescent="0.25">
      <c r="A84" s="725" t="s">
        <v>406</v>
      </c>
      <c r="B84" s="706">
        <v>5249.0974240441601</v>
      </c>
      <c r="C84" s="706">
        <v>5778.3232400000097</v>
      </c>
      <c r="D84" s="707">
        <v>529.22581595585496</v>
      </c>
      <c r="E84" s="713">
        <v>1.1008222506080001</v>
      </c>
      <c r="F84" s="706">
        <v>5511.7609480907904</v>
      </c>
      <c r="G84" s="707">
        <v>3674.5072987271901</v>
      </c>
      <c r="H84" s="709">
        <v>576.37781000000098</v>
      </c>
      <c r="I84" s="706">
        <v>4991.1784299999999</v>
      </c>
      <c r="J84" s="707">
        <v>1316.67113127281</v>
      </c>
      <c r="K84" s="714">
        <v>0.90555059934600002</v>
      </c>
    </row>
    <row r="85" spans="1:11" ht="14.45" customHeight="1" thickBot="1" x14ac:dyDescent="0.25">
      <c r="A85" s="722" t="s">
        <v>45</v>
      </c>
      <c r="B85" s="701">
        <v>1207.7475549445601</v>
      </c>
      <c r="C85" s="701">
        <v>1718.3669400000001</v>
      </c>
      <c r="D85" s="702">
        <v>510.61938505543998</v>
      </c>
      <c r="E85" s="703">
        <v>1.422786519388</v>
      </c>
      <c r="F85" s="701">
        <v>1525.1095476017699</v>
      </c>
      <c r="G85" s="702">
        <v>1016.73969840118</v>
      </c>
      <c r="H85" s="704">
        <v>156.04176000000001</v>
      </c>
      <c r="I85" s="701">
        <v>1588.73134</v>
      </c>
      <c r="J85" s="702">
        <v>571.99164159881798</v>
      </c>
      <c r="K85" s="705">
        <v>1.041716211467</v>
      </c>
    </row>
    <row r="86" spans="1:11" ht="14.45" customHeight="1" thickBot="1" x14ac:dyDescent="0.25">
      <c r="A86" s="726" t="s">
        <v>407</v>
      </c>
      <c r="B86" s="701">
        <v>1207.7475549445601</v>
      </c>
      <c r="C86" s="701">
        <v>1718.3669400000001</v>
      </c>
      <c r="D86" s="702">
        <v>510.61938505543998</v>
      </c>
      <c r="E86" s="703">
        <v>1.422786519388</v>
      </c>
      <c r="F86" s="701">
        <v>1525.1095476017699</v>
      </c>
      <c r="G86" s="702">
        <v>1016.73969840118</v>
      </c>
      <c r="H86" s="704">
        <v>156.04176000000001</v>
      </c>
      <c r="I86" s="701">
        <v>1588.73134</v>
      </c>
      <c r="J86" s="702">
        <v>571.99164159881798</v>
      </c>
      <c r="K86" s="705">
        <v>1.041716211467</v>
      </c>
    </row>
    <row r="87" spans="1:11" ht="14.45" customHeight="1" thickBot="1" x14ac:dyDescent="0.25">
      <c r="A87" s="724" t="s">
        <v>408</v>
      </c>
      <c r="B87" s="701">
        <v>919.73474333954096</v>
      </c>
      <c r="C87" s="701">
        <v>1263.17184</v>
      </c>
      <c r="D87" s="702">
        <v>343.43709666046198</v>
      </c>
      <c r="E87" s="703">
        <v>1.37340885418</v>
      </c>
      <c r="F87" s="701">
        <v>926.58720265388695</v>
      </c>
      <c r="G87" s="702">
        <v>617.72480176925797</v>
      </c>
      <c r="H87" s="704">
        <v>41.103700000000003</v>
      </c>
      <c r="I87" s="701">
        <v>1234.7338099999999</v>
      </c>
      <c r="J87" s="702">
        <v>617.00900823074198</v>
      </c>
      <c r="K87" s="705">
        <v>1.3325608280179999</v>
      </c>
    </row>
    <row r="88" spans="1:11" ht="14.45" customHeight="1" thickBot="1" x14ac:dyDescent="0.25">
      <c r="A88" s="724" t="s">
        <v>409</v>
      </c>
      <c r="B88" s="701">
        <v>0</v>
      </c>
      <c r="C88" s="701">
        <v>0</v>
      </c>
      <c r="D88" s="702">
        <v>0</v>
      </c>
      <c r="E88" s="703">
        <v>1</v>
      </c>
      <c r="F88" s="701">
        <v>0</v>
      </c>
      <c r="G88" s="702">
        <v>0</v>
      </c>
      <c r="H88" s="704">
        <v>0</v>
      </c>
      <c r="I88" s="701">
        <v>0.96799999999899999</v>
      </c>
      <c r="J88" s="702">
        <v>0.96799999999899999</v>
      </c>
      <c r="K88" s="712" t="s">
        <v>342</v>
      </c>
    </row>
    <row r="89" spans="1:11" ht="14.45" customHeight="1" thickBot="1" x14ac:dyDescent="0.25">
      <c r="A89" s="724" t="s">
        <v>410</v>
      </c>
      <c r="B89" s="701">
        <v>73.956877380758996</v>
      </c>
      <c r="C89" s="701">
        <v>107.14319999999999</v>
      </c>
      <c r="D89" s="702">
        <v>33.186322619240002</v>
      </c>
      <c r="E89" s="703">
        <v>1.4487253085109999</v>
      </c>
      <c r="F89" s="701">
        <v>4.9284497488019996</v>
      </c>
      <c r="G89" s="702">
        <v>3.285633165868</v>
      </c>
      <c r="H89" s="704">
        <v>108.54304999999999</v>
      </c>
      <c r="I89" s="701">
        <v>141.49485000000001</v>
      </c>
      <c r="J89" s="702">
        <v>138.20921683413201</v>
      </c>
      <c r="K89" s="715" t="s">
        <v>342</v>
      </c>
    </row>
    <row r="90" spans="1:11" ht="14.45" customHeight="1" thickBot="1" x14ac:dyDescent="0.25">
      <c r="A90" s="724" t="s">
        <v>411</v>
      </c>
      <c r="B90" s="701">
        <v>146.740457882398</v>
      </c>
      <c r="C90" s="701">
        <v>269.12295000000103</v>
      </c>
      <c r="D90" s="702">
        <v>122.38249211760299</v>
      </c>
      <c r="E90" s="703">
        <v>1.8340064756759999</v>
      </c>
      <c r="F90" s="701">
        <v>429.35959762675702</v>
      </c>
      <c r="G90" s="702">
        <v>286.23973175117197</v>
      </c>
      <c r="H90" s="704">
        <v>0</v>
      </c>
      <c r="I90" s="701">
        <v>156.79562000000001</v>
      </c>
      <c r="J90" s="702">
        <v>-129.44411175117199</v>
      </c>
      <c r="K90" s="705">
        <v>0.36518484940500001</v>
      </c>
    </row>
    <row r="91" spans="1:11" ht="14.45" customHeight="1" thickBot="1" x14ac:dyDescent="0.25">
      <c r="A91" s="724" t="s">
        <v>412</v>
      </c>
      <c r="B91" s="701">
        <v>67.315476341866002</v>
      </c>
      <c r="C91" s="701">
        <v>78.309470000000005</v>
      </c>
      <c r="D91" s="702">
        <v>10.993993658134</v>
      </c>
      <c r="E91" s="703">
        <v>1.163320446583</v>
      </c>
      <c r="F91" s="701">
        <v>57.185181391156</v>
      </c>
      <c r="G91" s="702">
        <v>38.123454260770004</v>
      </c>
      <c r="H91" s="704">
        <v>6.3950100000000001</v>
      </c>
      <c r="I91" s="701">
        <v>54.739060000000002</v>
      </c>
      <c r="J91" s="702">
        <v>16.615605739229</v>
      </c>
      <c r="K91" s="705">
        <v>0.95722455832700004</v>
      </c>
    </row>
    <row r="92" spans="1:11" ht="14.45" customHeight="1" thickBot="1" x14ac:dyDescent="0.25">
      <c r="A92" s="724" t="s">
        <v>413</v>
      </c>
      <c r="B92" s="701">
        <v>0</v>
      </c>
      <c r="C92" s="701">
        <v>0.61948000000000003</v>
      </c>
      <c r="D92" s="702">
        <v>0.61948000000000003</v>
      </c>
      <c r="E92" s="711" t="s">
        <v>342</v>
      </c>
      <c r="F92" s="701">
        <v>0.327391042513</v>
      </c>
      <c r="G92" s="702">
        <v>0.218260695009</v>
      </c>
      <c r="H92" s="704">
        <v>0</v>
      </c>
      <c r="I92" s="701">
        <v>0</v>
      </c>
      <c r="J92" s="702">
        <v>-0.218260695009</v>
      </c>
      <c r="K92" s="705">
        <v>0</v>
      </c>
    </row>
    <row r="93" spans="1:11" ht="14.45" customHeight="1" thickBot="1" x14ac:dyDescent="0.25">
      <c r="A93" s="724" t="s">
        <v>414</v>
      </c>
      <c r="B93" s="701">
        <v>0</v>
      </c>
      <c r="C93" s="701">
        <v>0</v>
      </c>
      <c r="D93" s="702">
        <v>0</v>
      </c>
      <c r="E93" s="703">
        <v>1</v>
      </c>
      <c r="F93" s="701">
        <v>9.6762605034610001</v>
      </c>
      <c r="G93" s="702">
        <v>6.4508403356399997</v>
      </c>
      <c r="H93" s="704">
        <v>0</v>
      </c>
      <c r="I93" s="701">
        <v>0</v>
      </c>
      <c r="J93" s="702">
        <v>-6.4508403356399997</v>
      </c>
      <c r="K93" s="705">
        <v>0</v>
      </c>
    </row>
    <row r="94" spans="1:11" ht="14.45" customHeight="1" thickBot="1" x14ac:dyDescent="0.25">
      <c r="A94" s="724" t="s">
        <v>415</v>
      </c>
      <c r="B94" s="701">
        <v>0</v>
      </c>
      <c r="C94" s="701">
        <v>0</v>
      </c>
      <c r="D94" s="702">
        <v>0</v>
      </c>
      <c r="E94" s="703">
        <v>1</v>
      </c>
      <c r="F94" s="701">
        <v>73.279228398005003</v>
      </c>
      <c r="G94" s="702">
        <v>48.852818932002997</v>
      </c>
      <c r="H94" s="704">
        <v>0</v>
      </c>
      <c r="I94" s="701">
        <v>0</v>
      </c>
      <c r="J94" s="702">
        <v>-48.852818932002997</v>
      </c>
      <c r="K94" s="705">
        <v>0</v>
      </c>
    </row>
    <row r="95" spans="1:11" ht="14.45" customHeight="1" thickBot="1" x14ac:dyDescent="0.25">
      <c r="A95" s="724" t="s">
        <v>416</v>
      </c>
      <c r="B95" s="701">
        <v>0</v>
      </c>
      <c r="C95" s="701">
        <v>0</v>
      </c>
      <c r="D95" s="702">
        <v>0</v>
      </c>
      <c r="E95" s="703">
        <v>1</v>
      </c>
      <c r="F95" s="701">
        <v>23.76623623719</v>
      </c>
      <c r="G95" s="702">
        <v>15.844157491460001</v>
      </c>
      <c r="H95" s="704">
        <v>0</v>
      </c>
      <c r="I95" s="701">
        <v>0</v>
      </c>
      <c r="J95" s="702">
        <v>-15.844157491460001</v>
      </c>
      <c r="K95" s="705">
        <v>0</v>
      </c>
    </row>
    <row r="96" spans="1:11" ht="14.45" customHeight="1" thickBot="1" x14ac:dyDescent="0.25">
      <c r="A96" s="727" t="s">
        <v>46</v>
      </c>
      <c r="B96" s="706">
        <v>0</v>
      </c>
      <c r="C96" s="706">
        <v>142.773</v>
      </c>
      <c r="D96" s="707">
        <v>142.773</v>
      </c>
      <c r="E96" s="708" t="s">
        <v>326</v>
      </c>
      <c r="F96" s="706">
        <v>0</v>
      </c>
      <c r="G96" s="707">
        <v>0</v>
      </c>
      <c r="H96" s="709">
        <v>0</v>
      </c>
      <c r="I96" s="706">
        <v>156.00399999999999</v>
      </c>
      <c r="J96" s="707">
        <v>156.00399999999999</v>
      </c>
      <c r="K96" s="710" t="s">
        <v>326</v>
      </c>
    </row>
    <row r="97" spans="1:11" ht="14.45" customHeight="1" thickBot="1" x14ac:dyDescent="0.25">
      <c r="A97" s="723" t="s">
        <v>417</v>
      </c>
      <c r="B97" s="706">
        <v>0</v>
      </c>
      <c r="C97" s="706">
        <v>97.373000000000005</v>
      </c>
      <c r="D97" s="707">
        <v>97.373000000000005</v>
      </c>
      <c r="E97" s="708" t="s">
        <v>326</v>
      </c>
      <c r="F97" s="706">
        <v>0</v>
      </c>
      <c r="G97" s="707">
        <v>0</v>
      </c>
      <c r="H97" s="709">
        <v>0</v>
      </c>
      <c r="I97" s="706">
        <v>78.828999999999994</v>
      </c>
      <c r="J97" s="707">
        <v>78.828999999999994</v>
      </c>
      <c r="K97" s="710" t="s">
        <v>326</v>
      </c>
    </row>
    <row r="98" spans="1:11" ht="14.45" customHeight="1" thickBot="1" x14ac:dyDescent="0.25">
      <c r="A98" s="724" t="s">
        <v>418</v>
      </c>
      <c r="B98" s="701">
        <v>0</v>
      </c>
      <c r="C98" s="701">
        <v>97.373000000000005</v>
      </c>
      <c r="D98" s="702">
        <v>97.373000000000005</v>
      </c>
      <c r="E98" s="711" t="s">
        <v>326</v>
      </c>
      <c r="F98" s="701">
        <v>0</v>
      </c>
      <c r="G98" s="702">
        <v>0</v>
      </c>
      <c r="H98" s="704">
        <v>0</v>
      </c>
      <c r="I98" s="701">
        <v>51.798999999998998</v>
      </c>
      <c r="J98" s="702">
        <v>51.798999999998998</v>
      </c>
      <c r="K98" s="712" t="s">
        <v>326</v>
      </c>
    </row>
    <row r="99" spans="1:11" ht="14.45" customHeight="1" thickBot="1" x14ac:dyDescent="0.25">
      <c r="A99" s="724" t="s">
        <v>419</v>
      </c>
      <c r="B99" s="701">
        <v>0</v>
      </c>
      <c r="C99" s="701">
        <v>0</v>
      </c>
      <c r="D99" s="702">
        <v>0</v>
      </c>
      <c r="E99" s="711" t="s">
        <v>326</v>
      </c>
      <c r="F99" s="701">
        <v>0</v>
      </c>
      <c r="G99" s="702">
        <v>0</v>
      </c>
      <c r="H99" s="704">
        <v>0</v>
      </c>
      <c r="I99" s="701">
        <v>27.03</v>
      </c>
      <c r="J99" s="702">
        <v>27.03</v>
      </c>
      <c r="K99" s="712" t="s">
        <v>342</v>
      </c>
    </row>
    <row r="100" spans="1:11" ht="14.45" customHeight="1" thickBot="1" x14ac:dyDescent="0.25">
      <c r="A100" s="723" t="s">
        <v>420</v>
      </c>
      <c r="B100" s="706">
        <v>0</v>
      </c>
      <c r="C100" s="706">
        <v>45.399999999998997</v>
      </c>
      <c r="D100" s="707">
        <v>45.399999999998997</v>
      </c>
      <c r="E100" s="708" t="s">
        <v>326</v>
      </c>
      <c r="F100" s="706">
        <v>0</v>
      </c>
      <c r="G100" s="707">
        <v>0</v>
      </c>
      <c r="H100" s="709">
        <v>0</v>
      </c>
      <c r="I100" s="706">
        <v>77.174999999999002</v>
      </c>
      <c r="J100" s="707">
        <v>77.174999999999002</v>
      </c>
      <c r="K100" s="710" t="s">
        <v>326</v>
      </c>
    </row>
    <row r="101" spans="1:11" ht="14.45" customHeight="1" thickBot="1" x14ac:dyDescent="0.25">
      <c r="A101" s="724" t="s">
        <v>421</v>
      </c>
      <c r="B101" s="701">
        <v>0</v>
      </c>
      <c r="C101" s="701">
        <v>45.399999999998997</v>
      </c>
      <c r="D101" s="702">
        <v>45.399999999998997</v>
      </c>
      <c r="E101" s="711" t="s">
        <v>326</v>
      </c>
      <c r="F101" s="701">
        <v>0</v>
      </c>
      <c r="G101" s="702">
        <v>0</v>
      </c>
      <c r="H101" s="704">
        <v>0</v>
      </c>
      <c r="I101" s="701">
        <v>54.474999999999</v>
      </c>
      <c r="J101" s="702">
        <v>54.474999999999</v>
      </c>
      <c r="K101" s="712" t="s">
        <v>326</v>
      </c>
    </row>
    <row r="102" spans="1:11" ht="14.45" customHeight="1" thickBot="1" x14ac:dyDescent="0.25">
      <c r="A102" s="724" t="s">
        <v>422</v>
      </c>
      <c r="B102" s="701">
        <v>0</v>
      </c>
      <c r="C102" s="701">
        <v>0</v>
      </c>
      <c r="D102" s="702">
        <v>0</v>
      </c>
      <c r="E102" s="711" t="s">
        <v>326</v>
      </c>
      <c r="F102" s="701">
        <v>0</v>
      </c>
      <c r="G102" s="702">
        <v>0</v>
      </c>
      <c r="H102" s="704">
        <v>0</v>
      </c>
      <c r="I102" s="701">
        <v>22.699999999999001</v>
      </c>
      <c r="J102" s="702">
        <v>22.699999999999001</v>
      </c>
      <c r="K102" s="712" t="s">
        <v>342</v>
      </c>
    </row>
    <row r="103" spans="1:11" ht="14.45" customHeight="1" thickBot="1" x14ac:dyDescent="0.25">
      <c r="A103" s="722" t="s">
        <v>47</v>
      </c>
      <c r="B103" s="701">
        <v>4041.3498690995898</v>
      </c>
      <c r="C103" s="701">
        <v>3917.1833000000101</v>
      </c>
      <c r="D103" s="702">
        <v>-124.166569099584</v>
      </c>
      <c r="E103" s="703">
        <v>0.969275966416</v>
      </c>
      <c r="F103" s="701">
        <v>3986.65140048901</v>
      </c>
      <c r="G103" s="702">
        <v>2657.7676003260099</v>
      </c>
      <c r="H103" s="704">
        <v>420.33605000000102</v>
      </c>
      <c r="I103" s="701">
        <v>3246.4430900000002</v>
      </c>
      <c r="J103" s="702">
        <v>588.67548967399</v>
      </c>
      <c r="K103" s="705">
        <v>0.81432830811300005</v>
      </c>
    </row>
    <row r="104" spans="1:11" ht="14.45" customHeight="1" thickBot="1" x14ac:dyDescent="0.25">
      <c r="A104" s="723" t="s">
        <v>423</v>
      </c>
      <c r="B104" s="706">
        <v>29.125370736415999</v>
      </c>
      <c r="C104" s="706">
        <v>32.408099999999997</v>
      </c>
      <c r="D104" s="707">
        <v>3.2827292635830001</v>
      </c>
      <c r="E104" s="713">
        <v>1.112710299665</v>
      </c>
      <c r="F104" s="706">
        <v>32.797965090844997</v>
      </c>
      <c r="G104" s="707">
        <v>21.865310060563001</v>
      </c>
      <c r="H104" s="709">
        <v>2.1989299999999998</v>
      </c>
      <c r="I104" s="706">
        <v>19.41544</v>
      </c>
      <c r="J104" s="707">
        <v>-2.4498700605630002</v>
      </c>
      <c r="K104" s="714">
        <v>0.59197087216300004</v>
      </c>
    </row>
    <row r="105" spans="1:11" ht="14.45" customHeight="1" thickBot="1" x14ac:dyDescent="0.25">
      <c r="A105" s="724" t="s">
        <v>424</v>
      </c>
      <c r="B105" s="701">
        <v>12.229160277304</v>
      </c>
      <c r="C105" s="701">
        <v>12.8096</v>
      </c>
      <c r="D105" s="702">
        <v>0.58043972269499999</v>
      </c>
      <c r="E105" s="703">
        <v>1.047463579635</v>
      </c>
      <c r="F105" s="701">
        <v>13.054657324178001</v>
      </c>
      <c r="G105" s="702">
        <v>8.7031048827850004</v>
      </c>
      <c r="H105" s="704">
        <v>0.73150000000000004</v>
      </c>
      <c r="I105" s="701">
        <v>7.9238</v>
      </c>
      <c r="J105" s="702">
        <v>-0.77930488278499999</v>
      </c>
      <c r="K105" s="705">
        <v>0.60697112174000001</v>
      </c>
    </row>
    <row r="106" spans="1:11" ht="14.45" customHeight="1" thickBot="1" x14ac:dyDescent="0.25">
      <c r="A106" s="724" t="s">
        <v>425</v>
      </c>
      <c r="B106" s="701">
        <v>16.896210459111</v>
      </c>
      <c r="C106" s="701">
        <v>19.598500000000001</v>
      </c>
      <c r="D106" s="702">
        <v>2.7022895408880001</v>
      </c>
      <c r="E106" s="703">
        <v>1.1599346520580001</v>
      </c>
      <c r="F106" s="701">
        <v>19.743307766667002</v>
      </c>
      <c r="G106" s="702">
        <v>13.162205177778</v>
      </c>
      <c r="H106" s="704">
        <v>1.46743</v>
      </c>
      <c r="I106" s="701">
        <v>11.49164</v>
      </c>
      <c r="J106" s="702">
        <v>-1.670565177778</v>
      </c>
      <c r="K106" s="705">
        <v>0.58205241673800001</v>
      </c>
    </row>
    <row r="107" spans="1:11" ht="14.45" customHeight="1" thickBot="1" x14ac:dyDescent="0.25">
      <c r="A107" s="723" t="s">
        <v>426</v>
      </c>
      <c r="B107" s="706">
        <v>123.096483269587</v>
      </c>
      <c r="C107" s="706">
        <v>103.79915</v>
      </c>
      <c r="D107" s="707">
        <v>-19.297333269586002</v>
      </c>
      <c r="E107" s="713">
        <v>0.84323408145300005</v>
      </c>
      <c r="F107" s="706">
        <v>103.804953663098</v>
      </c>
      <c r="G107" s="707">
        <v>69.203302442064995</v>
      </c>
      <c r="H107" s="709">
        <v>37.936619999999998</v>
      </c>
      <c r="I107" s="706">
        <v>101.19616000000001</v>
      </c>
      <c r="J107" s="707">
        <v>31.992857557933998</v>
      </c>
      <c r="K107" s="714">
        <v>0.97486831243500005</v>
      </c>
    </row>
    <row r="108" spans="1:11" ht="14.45" customHeight="1" thickBot="1" x14ac:dyDescent="0.25">
      <c r="A108" s="724" t="s">
        <v>427</v>
      </c>
      <c r="B108" s="701">
        <v>53.665352112675997</v>
      </c>
      <c r="C108" s="701">
        <v>49.814999999999998</v>
      </c>
      <c r="D108" s="702">
        <v>-3.8503521126760001</v>
      </c>
      <c r="E108" s="703">
        <v>0.92825255102000004</v>
      </c>
      <c r="F108" s="701">
        <v>46.999999999998998</v>
      </c>
      <c r="G108" s="702">
        <v>31.333333333332</v>
      </c>
      <c r="H108" s="704">
        <v>0</v>
      </c>
      <c r="I108" s="701">
        <v>34.424999999999997</v>
      </c>
      <c r="J108" s="702">
        <v>3.0916666666669999</v>
      </c>
      <c r="K108" s="705">
        <v>0.73244680850999999</v>
      </c>
    </row>
    <row r="109" spans="1:11" ht="14.45" customHeight="1" thickBot="1" x14ac:dyDescent="0.25">
      <c r="A109" s="724" t="s">
        <v>428</v>
      </c>
      <c r="B109" s="701">
        <v>69.431131156909998</v>
      </c>
      <c r="C109" s="701">
        <v>53.98415</v>
      </c>
      <c r="D109" s="702">
        <v>-15.446981156910001</v>
      </c>
      <c r="E109" s="703">
        <v>0.77752081955800001</v>
      </c>
      <c r="F109" s="701">
        <v>56.804953663098999</v>
      </c>
      <c r="G109" s="702">
        <v>37.869969108732001</v>
      </c>
      <c r="H109" s="704">
        <v>37.936619999999998</v>
      </c>
      <c r="I109" s="701">
        <v>66.771159999999995</v>
      </c>
      <c r="J109" s="702">
        <v>28.901190891266999</v>
      </c>
      <c r="K109" s="705">
        <v>1.1754460781010001</v>
      </c>
    </row>
    <row r="110" spans="1:11" ht="14.45" customHeight="1" thickBot="1" x14ac:dyDescent="0.25">
      <c r="A110" s="723" t="s">
        <v>429</v>
      </c>
      <c r="B110" s="706">
        <v>2645.1940870142498</v>
      </c>
      <c r="C110" s="706">
        <v>2607.1191100000001</v>
      </c>
      <c r="D110" s="707">
        <v>-38.074977014242002</v>
      </c>
      <c r="E110" s="713">
        <v>0.98560597983999998</v>
      </c>
      <c r="F110" s="706">
        <v>2680.1349678503798</v>
      </c>
      <c r="G110" s="707">
        <v>1786.75664523359</v>
      </c>
      <c r="H110" s="709">
        <v>341.00238000000098</v>
      </c>
      <c r="I110" s="706">
        <v>2174.75344</v>
      </c>
      <c r="J110" s="707">
        <v>387.99679476641103</v>
      </c>
      <c r="K110" s="714">
        <v>0.81143429942400003</v>
      </c>
    </row>
    <row r="111" spans="1:11" ht="14.45" customHeight="1" thickBot="1" x14ac:dyDescent="0.25">
      <c r="A111" s="724" t="s">
        <v>430</v>
      </c>
      <c r="B111" s="701">
        <v>1598.02625845184</v>
      </c>
      <c r="C111" s="701">
        <v>1582.8374100000001</v>
      </c>
      <c r="D111" s="702">
        <v>-15.188848451831999</v>
      </c>
      <c r="E111" s="703">
        <v>0.99049524476100004</v>
      </c>
      <c r="F111" s="701">
        <v>1637.4372032271101</v>
      </c>
      <c r="G111" s="702">
        <v>1091.62480215141</v>
      </c>
      <c r="H111" s="704">
        <v>136.08437000000001</v>
      </c>
      <c r="I111" s="701">
        <v>1058.9418900000001</v>
      </c>
      <c r="J111" s="702">
        <v>-32.682912151408999</v>
      </c>
      <c r="K111" s="705">
        <v>0.64670687090300005</v>
      </c>
    </row>
    <row r="112" spans="1:11" ht="14.45" customHeight="1" thickBot="1" x14ac:dyDescent="0.25">
      <c r="A112" s="724" t="s">
        <v>431</v>
      </c>
      <c r="B112" s="701">
        <v>0.60875979414299997</v>
      </c>
      <c r="C112" s="701">
        <v>20.382449999999999</v>
      </c>
      <c r="D112" s="702">
        <v>19.773690205855999</v>
      </c>
      <c r="E112" s="703">
        <v>33.481925376923002</v>
      </c>
      <c r="F112" s="701">
        <v>0</v>
      </c>
      <c r="G112" s="702">
        <v>0</v>
      </c>
      <c r="H112" s="704">
        <v>4.3559999999999999</v>
      </c>
      <c r="I112" s="701">
        <v>48.702500000000001</v>
      </c>
      <c r="J112" s="702">
        <v>48.702500000000001</v>
      </c>
      <c r="K112" s="712" t="s">
        <v>326</v>
      </c>
    </row>
    <row r="113" spans="1:11" ht="14.45" customHeight="1" thickBot="1" x14ac:dyDescent="0.25">
      <c r="A113" s="724" t="s">
        <v>432</v>
      </c>
      <c r="B113" s="701">
        <v>0</v>
      </c>
      <c r="C113" s="701">
        <v>3.6779999999999999</v>
      </c>
      <c r="D113" s="702">
        <v>3.6779999999999999</v>
      </c>
      <c r="E113" s="711" t="s">
        <v>342</v>
      </c>
      <c r="F113" s="701">
        <v>3.605815185795</v>
      </c>
      <c r="G113" s="702">
        <v>2.40387679053</v>
      </c>
      <c r="H113" s="704">
        <v>0</v>
      </c>
      <c r="I113" s="701">
        <v>1.92334</v>
      </c>
      <c r="J113" s="702">
        <v>-0.48053679052999998</v>
      </c>
      <c r="K113" s="705">
        <v>0.53339949523100005</v>
      </c>
    </row>
    <row r="114" spans="1:11" ht="14.45" customHeight="1" thickBot="1" x14ac:dyDescent="0.25">
      <c r="A114" s="724" t="s">
        <v>433</v>
      </c>
      <c r="B114" s="701">
        <v>1046.55906876827</v>
      </c>
      <c r="C114" s="701">
        <v>1000.2212500000001</v>
      </c>
      <c r="D114" s="702">
        <v>-46.337818768265002</v>
      </c>
      <c r="E114" s="703">
        <v>0.95572364699599999</v>
      </c>
      <c r="F114" s="701">
        <v>1039.09194943747</v>
      </c>
      <c r="G114" s="702">
        <v>692.72796629164895</v>
      </c>
      <c r="H114" s="704">
        <v>87.453829999999996</v>
      </c>
      <c r="I114" s="701">
        <v>748.26013999999998</v>
      </c>
      <c r="J114" s="702">
        <v>55.532173708350001</v>
      </c>
      <c r="K114" s="705">
        <v>0.72010964997299998</v>
      </c>
    </row>
    <row r="115" spans="1:11" ht="14.45" customHeight="1" thickBot="1" x14ac:dyDescent="0.25">
      <c r="A115" s="724" t="s">
        <v>434</v>
      </c>
      <c r="B115" s="701">
        <v>0</v>
      </c>
      <c r="C115" s="701">
        <v>0</v>
      </c>
      <c r="D115" s="702">
        <v>0</v>
      </c>
      <c r="E115" s="703">
        <v>1</v>
      </c>
      <c r="F115" s="701">
        <v>0</v>
      </c>
      <c r="G115" s="702">
        <v>0</v>
      </c>
      <c r="H115" s="704">
        <v>113.10818</v>
      </c>
      <c r="I115" s="701">
        <v>316.92556999999999</v>
      </c>
      <c r="J115" s="702">
        <v>316.92556999999999</v>
      </c>
      <c r="K115" s="712" t="s">
        <v>342</v>
      </c>
    </row>
    <row r="116" spans="1:11" ht="14.45" customHeight="1" thickBot="1" x14ac:dyDescent="0.25">
      <c r="A116" s="723" t="s">
        <v>435</v>
      </c>
      <c r="B116" s="706">
        <v>1243.9339280793399</v>
      </c>
      <c r="C116" s="706">
        <v>1171.2139400000001</v>
      </c>
      <c r="D116" s="707">
        <v>-72.719988079339004</v>
      </c>
      <c r="E116" s="713">
        <v>0.94154031300300001</v>
      </c>
      <c r="F116" s="706">
        <v>1169.91351388469</v>
      </c>
      <c r="G116" s="707">
        <v>779.942342589791</v>
      </c>
      <c r="H116" s="709">
        <v>39.198120000000003</v>
      </c>
      <c r="I116" s="706">
        <v>933.33509999999899</v>
      </c>
      <c r="J116" s="707">
        <v>153.39275741020799</v>
      </c>
      <c r="K116" s="714">
        <v>0.79778127948999999</v>
      </c>
    </row>
    <row r="117" spans="1:11" ht="14.45" customHeight="1" thickBot="1" x14ac:dyDescent="0.25">
      <c r="A117" s="724" t="s">
        <v>436</v>
      </c>
      <c r="B117" s="701">
        <v>26.143257044260999</v>
      </c>
      <c r="C117" s="701">
        <v>31.927</v>
      </c>
      <c r="D117" s="702">
        <v>5.783742955738</v>
      </c>
      <c r="E117" s="703">
        <v>1.221232685198</v>
      </c>
      <c r="F117" s="701">
        <v>29.949417907539001</v>
      </c>
      <c r="G117" s="702">
        <v>19.966278605026002</v>
      </c>
      <c r="H117" s="704">
        <v>0</v>
      </c>
      <c r="I117" s="701">
        <v>32.229999999999002</v>
      </c>
      <c r="J117" s="702">
        <v>12.263721394973</v>
      </c>
      <c r="K117" s="705">
        <v>1.0761477935729999</v>
      </c>
    </row>
    <row r="118" spans="1:11" ht="14.45" customHeight="1" thickBot="1" x14ac:dyDescent="0.25">
      <c r="A118" s="724" t="s">
        <v>437</v>
      </c>
      <c r="B118" s="701">
        <v>757.65534414862896</v>
      </c>
      <c r="C118" s="701">
        <v>721.70616000000098</v>
      </c>
      <c r="D118" s="702">
        <v>-35.949184148626998</v>
      </c>
      <c r="E118" s="703">
        <v>0.95255206153200001</v>
      </c>
      <c r="F118" s="701">
        <v>749.82970609814799</v>
      </c>
      <c r="G118" s="702">
        <v>499.88647073209899</v>
      </c>
      <c r="H118" s="704">
        <v>12.602399999999999</v>
      </c>
      <c r="I118" s="701">
        <v>635.26827999999898</v>
      </c>
      <c r="J118" s="702">
        <v>135.38180926790099</v>
      </c>
      <c r="K118" s="705">
        <v>0.84721674112599998</v>
      </c>
    </row>
    <row r="119" spans="1:11" ht="14.45" customHeight="1" thickBot="1" x14ac:dyDescent="0.25">
      <c r="A119" s="724" t="s">
        <v>438</v>
      </c>
      <c r="B119" s="701">
        <v>1.0451502481279999</v>
      </c>
      <c r="C119" s="701">
        <v>5.931</v>
      </c>
      <c r="D119" s="702">
        <v>4.8858497518709996</v>
      </c>
      <c r="E119" s="703">
        <v>5.6747821766479998</v>
      </c>
      <c r="F119" s="701">
        <v>5</v>
      </c>
      <c r="G119" s="702">
        <v>3.333333333333</v>
      </c>
      <c r="H119" s="704">
        <v>0</v>
      </c>
      <c r="I119" s="701">
        <v>3.2320000000000002</v>
      </c>
      <c r="J119" s="702">
        <v>-0.101333333333</v>
      </c>
      <c r="K119" s="705">
        <v>0.64639999999999997</v>
      </c>
    </row>
    <row r="120" spans="1:11" ht="14.45" customHeight="1" thickBot="1" x14ac:dyDescent="0.25">
      <c r="A120" s="724" t="s">
        <v>439</v>
      </c>
      <c r="B120" s="701">
        <v>0</v>
      </c>
      <c r="C120" s="701">
        <v>7.39358</v>
      </c>
      <c r="D120" s="702">
        <v>7.39358</v>
      </c>
      <c r="E120" s="711" t="s">
        <v>342</v>
      </c>
      <c r="F120" s="701">
        <v>9.2635457537150003</v>
      </c>
      <c r="G120" s="702">
        <v>6.1756971691429996</v>
      </c>
      <c r="H120" s="704">
        <v>0</v>
      </c>
      <c r="I120" s="701">
        <v>0</v>
      </c>
      <c r="J120" s="702">
        <v>-6.1756971691429996</v>
      </c>
      <c r="K120" s="705">
        <v>0</v>
      </c>
    </row>
    <row r="121" spans="1:11" ht="14.45" customHeight="1" thickBot="1" x14ac:dyDescent="0.25">
      <c r="A121" s="724" t="s">
        <v>440</v>
      </c>
      <c r="B121" s="701">
        <v>459.09017663832202</v>
      </c>
      <c r="C121" s="701">
        <v>404.256200000001</v>
      </c>
      <c r="D121" s="702">
        <v>-54.833976638320998</v>
      </c>
      <c r="E121" s="703">
        <v>0.88055946428599996</v>
      </c>
      <c r="F121" s="701">
        <v>375.87084412528401</v>
      </c>
      <c r="G121" s="702">
        <v>250.58056275019001</v>
      </c>
      <c r="H121" s="704">
        <v>26.59572</v>
      </c>
      <c r="I121" s="701">
        <v>262.60482000000002</v>
      </c>
      <c r="J121" s="702">
        <v>12.024257249810001</v>
      </c>
      <c r="K121" s="705">
        <v>0.69865706293600005</v>
      </c>
    </row>
    <row r="122" spans="1:11" ht="14.45" customHeight="1" thickBot="1" x14ac:dyDescent="0.25">
      <c r="A122" s="723" t="s">
        <v>441</v>
      </c>
      <c r="B122" s="706">
        <v>0</v>
      </c>
      <c r="C122" s="706">
        <v>2.6429999999999998</v>
      </c>
      <c r="D122" s="707">
        <v>2.6429999999999998</v>
      </c>
      <c r="E122" s="708" t="s">
        <v>326</v>
      </c>
      <c r="F122" s="706">
        <v>0</v>
      </c>
      <c r="G122" s="707">
        <v>0</v>
      </c>
      <c r="H122" s="709">
        <v>0</v>
      </c>
      <c r="I122" s="706">
        <v>17.74295</v>
      </c>
      <c r="J122" s="707">
        <v>17.74295</v>
      </c>
      <c r="K122" s="710" t="s">
        <v>326</v>
      </c>
    </row>
    <row r="123" spans="1:11" ht="14.45" customHeight="1" thickBot="1" x14ac:dyDescent="0.25">
      <c r="A123" s="724" t="s">
        <v>442</v>
      </c>
      <c r="B123" s="701">
        <v>0</v>
      </c>
      <c r="C123" s="701">
        <v>2.6429999999999998</v>
      </c>
      <c r="D123" s="702">
        <v>2.6429999999999998</v>
      </c>
      <c r="E123" s="711" t="s">
        <v>342</v>
      </c>
      <c r="F123" s="701">
        <v>0</v>
      </c>
      <c r="G123" s="702">
        <v>0</v>
      </c>
      <c r="H123" s="704">
        <v>0</v>
      </c>
      <c r="I123" s="701">
        <v>5.2859999999990004</v>
      </c>
      <c r="J123" s="702">
        <v>5.2859999999990004</v>
      </c>
      <c r="K123" s="712" t="s">
        <v>326</v>
      </c>
    </row>
    <row r="124" spans="1:11" ht="14.45" customHeight="1" thickBot="1" x14ac:dyDescent="0.25">
      <c r="A124" s="724" t="s">
        <v>443</v>
      </c>
      <c r="B124" s="701">
        <v>0</v>
      </c>
      <c r="C124" s="701">
        <v>0</v>
      </c>
      <c r="D124" s="702">
        <v>0</v>
      </c>
      <c r="E124" s="703">
        <v>1</v>
      </c>
      <c r="F124" s="701">
        <v>0</v>
      </c>
      <c r="G124" s="702">
        <v>0</v>
      </c>
      <c r="H124" s="704">
        <v>0</v>
      </c>
      <c r="I124" s="701">
        <v>12.456950000000001</v>
      </c>
      <c r="J124" s="702">
        <v>12.456950000000001</v>
      </c>
      <c r="K124" s="712" t="s">
        <v>342</v>
      </c>
    </row>
    <row r="125" spans="1:11" ht="14.45" customHeight="1" thickBot="1" x14ac:dyDescent="0.25">
      <c r="A125" s="721" t="s">
        <v>48</v>
      </c>
      <c r="B125" s="701">
        <v>86984.247786130494</v>
      </c>
      <c r="C125" s="701">
        <v>93677.165330000207</v>
      </c>
      <c r="D125" s="702">
        <v>6692.9175438696802</v>
      </c>
      <c r="E125" s="703">
        <v>1.076944018189</v>
      </c>
      <c r="F125" s="701">
        <v>97572.131496000104</v>
      </c>
      <c r="G125" s="702">
        <v>65048.087664000101</v>
      </c>
      <c r="H125" s="704">
        <v>8065.75648000001</v>
      </c>
      <c r="I125" s="701">
        <v>65684.196970000005</v>
      </c>
      <c r="J125" s="702">
        <v>636.10930599988899</v>
      </c>
      <c r="K125" s="705">
        <v>0.67318604157600004</v>
      </c>
    </row>
    <row r="126" spans="1:11" ht="14.45" customHeight="1" thickBot="1" x14ac:dyDescent="0.25">
      <c r="A126" s="727" t="s">
        <v>444</v>
      </c>
      <c r="B126" s="706">
        <v>64028.127786130499</v>
      </c>
      <c r="C126" s="706">
        <v>69502.445880000101</v>
      </c>
      <c r="D126" s="707">
        <v>5474.3180938696296</v>
      </c>
      <c r="E126" s="713">
        <v>1.0854986438480001</v>
      </c>
      <c r="F126" s="706">
        <v>70805.290000000095</v>
      </c>
      <c r="G126" s="707">
        <v>47203.526666666803</v>
      </c>
      <c r="H126" s="709">
        <v>5939.6200000000099</v>
      </c>
      <c r="I126" s="706">
        <v>48339.896000000001</v>
      </c>
      <c r="J126" s="707">
        <v>1136.3693333332101</v>
      </c>
      <c r="K126" s="714">
        <v>0.68271588182099996</v>
      </c>
    </row>
    <row r="127" spans="1:11" ht="14.45" customHeight="1" thickBot="1" x14ac:dyDescent="0.25">
      <c r="A127" s="723" t="s">
        <v>445</v>
      </c>
      <c r="B127" s="706">
        <v>63766.999999999804</v>
      </c>
      <c r="C127" s="706">
        <v>69256.796000000104</v>
      </c>
      <c r="D127" s="707">
        <v>5489.7960000003204</v>
      </c>
      <c r="E127" s="713">
        <v>1.086091489328</v>
      </c>
      <c r="F127" s="706">
        <v>70570.460000000196</v>
      </c>
      <c r="G127" s="707">
        <v>47046.973333333401</v>
      </c>
      <c r="H127" s="709">
        <v>5927.3700000000099</v>
      </c>
      <c r="I127" s="706">
        <v>48199.447</v>
      </c>
      <c r="J127" s="707">
        <v>1152.4736666665301</v>
      </c>
      <c r="K127" s="714">
        <v>0.68299748931699999</v>
      </c>
    </row>
    <row r="128" spans="1:11" ht="14.45" customHeight="1" thickBot="1" x14ac:dyDescent="0.25">
      <c r="A128" s="724" t="s">
        <v>446</v>
      </c>
      <c r="B128" s="701">
        <v>63766.999999999804</v>
      </c>
      <c r="C128" s="701">
        <v>69256.796000000104</v>
      </c>
      <c r="D128" s="702">
        <v>5489.7960000003204</v>
      </c>
      <c r="E128" s="703">
        <v>1.086091489328</v>
      </c>
      <c r="F128" s="701">
        <v>70570.460000000196</v>
      </c>
      <c r="G128" s="702">
        <v>47046.973333333401</v>
      </c>
      <c r="H128" s="704">
        <v>5927.3700000000099</v>
      </c>
      <c r="I128" s="701">
        <v>48199.447</v>
      </c>
      <c r="J128" s="702">
        <v>1152.4736666665301</v>
      </c>
      <c r="K128" s="705">
        <v>0.68299748931699999</v>
      </c>
    </row>
    <row r="129" spans="1:11" ht="14.45" customHeight="1" thickBot="1" x14ac:dyDescent="0.25">
      <c r="A129" s="723" t="s">
        <v>447</v>
      </c>
      <c r="B129" s="706">
        <v>0</v>
      </c>
      <c r="C129" s="706">
        <v>-3.9701200000000001</v>
      </c>
      <c r="D129" s="707">
        <v>-3.9701200000000001</v>
      </c>
      <c r="E129" s="708" t="s">
        <v>342</v>
      </c>
      <c r="F129" s="706">
        <v>0</v>
      </c>
      <c r="G129" s="707">
        <v>0</v>
      </c>
      <c r="H129" s="709">
        <v>0</v>
      </c>
      <c r="I129" s="706">
        <v>0</v>
      </c>
      <c r="J129" s="707">
        <v>0</v>
      </c>
      <c r="K129" s="710" t="s">
        <v>326</v>
      </c>
    </row>
    <row r="130" spans="1:11" ht="14.45" customHeight="1" thickBot="1" x14ac:dyDescent="0.25">
      <c r="A130" s="724" t="s">
        <v>448</v>
      </c>
      <c r="B130" s="701">
        <v>0</v>
      </c>
      <c r="C130" s="701">
        <v>-3.9701200000000001</v>
      </c>
      <c r="D130" s="702">
        <v>-3.9701200000000001</v>
      </c>
      <c r="E130" s="711" t="s">
        <v>342</v>
      </c>
      <c r="F130" s="701">
        <v>0</v>
      </c>
      <c r="G130" s="702">
        <v>0</v>
      </c>
      <c r="H130" s="704">
        <v>0</v>
      </c>
      <c r="I130" s="701">
        <v>0</v>
      </c>
      <c r="J130" s="702">
        <v>0</v>
      </c>
      <c r="K130" s="712" t="s">
        <v>326</v>
      </c>
    </row>
    <row r="131" spans="1:11" ht="14.45" customHeight="1" thickBot="1" x14ac:dyDescent="0.25">
      <c r="A131" s="723" t="s">
        <v>449</v>
      </c>
      <c r="B131" s="706">
        <v>0</v>
      </c>
      <c r="C131" s="706">
        <v>-8.3266726846886701E-16</v>
      </c>
      <c r="D131" s="707">
        <v>-8.3266726846886701E-16</v>
      </c>
      <c r="E131" s="713">
        <v>0</v>
      </c>
      <c r="F131" s="706">
        <v>0</v>
      </c>
      <c r="G131" s="707">
        <v>0</v>
      </c>
      <c r="H131" s="709">
        <v>0</v>
      </c>
      <c r="I131" s="706">
        <v>0.129</v>
      </c>
      <c r="J131" s="707">
        <v>0.129</v>
      </c>
      <c r="K131" s="710" t="s">
        <v>326</v>
      </c>
    </row>
    <row r="132" spans="1:11" ht="14.45" customHeight="1" thickBot="1" x14ac:dyDescent="0.25">
      <c r="A132" s="724" t="s">
        <v>450</v>
      </c>
      <c r="B132" s="701">
        <v>0</v>
      </c>
      <c r="C132" s="701">
        <v>-8.3266726846886701E-16</v>
      </c>
      <c r="D132" s="702">
        <v>-8.3266726846886701E-16</v>
      </c>
      <c r="E132" s="703">
        <v>0</v>
      </c>
      <c r="F132" s="701">
        <v>0</v>
      </c>
      <c r="G132" s="702">
        <v>0</v>
      </c>
      <c r="H132" s="704">
        <v>0</v>
      </c>
      <c r="I132" s="701">
        <v>0.129</v>
      </c>
      <c r="J132" s="702">
        <v>0.129</v>
      </c>
      <c r="K132" s="712" t="s">
        <v>326</v>
      </c>
    </row>
    <row r="133" spans="1:11" ht="14.45" customHeight="1" thickBot="1" x14ac:dyDescent="0.25">
      <c r="A133" s="723" t="s">
        <v>451</v>
      </c>
      <c r="B133" s="706">
        <v>109.15678613068</v>
      </c>
      <c r="C133" s="706">
        <v>105.6</v>
      </c>
      <c r="D133" s="707">
        <v>-3.5567861306789998</v>
      </c>
      <c r="E133" s="713">
        <v>0.96741580384699999</v>
      </c>
      <c r="F133" s="706">
        <v>105.6</v>
      </c>
      <c r="G133" s="707">
        <v>70.400000000000006</v>
      </c>
      <c r="H133" s="709">
        <v>0</v>
      </c>
      <c r="I133" s="706">
        <v>0</v>
      </c>
      <c r="J133" s="707">
        <v>-70.400000000000006</v>
      </c>
      <c r="K133" s="714">
        <v>0</v>
      </c>
    </row>
    <row r="134" spans="1:11" ht="14.45" customHeight="1" thickBot="1" x14ac:dyDescent="0.25">
      <c r="A134" s="724" t="s">
        <v>452</v>
      </c>
      <c r="B134" s="701">
        <v>109.15678613068</v>
      </c>
      <c r="C134" s="701">
        <v>105.6</v>
      </c>
      <c r="D134" s="702">
        <v>-3.5567861306789998</v>
      </c>
      <c r="E134" s="703">
        <v>0.96741580384699999</v>
      </c>
      <c r="F134" s="701">
        <v>105.6</v>
      </c>
      <c r="G134" s="702">
        <v>70.400000000000006</v>
      </c>
      <c r="H134" s="704">
        <v>0</v>
      </c>
      <c r="I134" s="701">
        <v>0</v>
      </c>
      <c r="J134" s="702">
        <v>-70.400000000000006</v>
      </c>
      <c r="K134" s="705">
        <v>0</v>
      </c>
    </row>
    <row r="135" spans="1:11" ht="14.45" customHeight="1" thickBot="1" x14ac:dyDescent="0.25">
      <c r="A135" s="723" t="s">
        <v>453</v>
      </c>
      <c r="B135" s="706">
        <v>151.971</v>
      </c>
      <c r="C135" s="706">
        <v>110.77</v>
      </c>
      <c r="D135" s="707">
        <v>-41.200999999998999</v>
      </c>
      <c r="E135" s="713">
        <v>0.72888906436000001</v>
      </c>
      <c r="F135" s="706">
        <v>76.55</v>
      </c>
      <c r="G135" s="707">
        <v>51.033333333332997</v>
      </c>
      <c r="H135" s="709">
        <v>0</v>
      </c>
      <c r="I135" s="706">
        <v>91.57</v>
      </c>
      <c r="J135" s="707">
        <v>40.536666666666001</v>
      </c>
      <c r="K135" s="714">
        <v>1.196211626387</v>
      </c>
    </row>
    <row r="136" spans="1:11" ht="14.45" customHeight="1" thickBot="1" x14ac:dyDescent="0.25">
      <c r="A136" s="724" t="s">
        <v>454</v>
      </c>
      <c r="B136" s="701">
        <v>151.971</v>
      </c>
      <c r="C136" s="701">
        <v>110.77</v>
      </c>
      <c r="D136" s="702">
        <v>-41.200999999998999</v>
      </c>
      <c r="E136" s="703">
        <v>0.72888906436000001</v>
      </c>
      <c r="F136" s="701">
        <v>76.55</v>
      </c>
      <c r="G136" s="702">
        <v>51.033333333332997</v>
      </c>
      <c r="H136" s="704">
        <v>0</v>
      </c>
      <c r="I136" s="701">
        <v>91.57</v>
      </c>
      <c r="J136" s="702">
        <v>40.536666666666001</v>
      </c>
      <c r="K136" s="705">
        <v>1.196211626387</v>
      </c>
    </row>
    <row r="137" spans="1:11" ht="14.45" customHeight="1" thickBot="1" x14ac:dyDescent="0.25">
      <c r="A137" s="726" t="s">
        <v>455</v>
      </c>
      <c r="B137" s="701">
        <v>0</v>
      </c>
      <c r="C137" s="701">
        <v>33.25</v>
      </c>
      <c r="D137" s="702">
        <v>33.25</v>
      </c>
      <c r="E137" s="711" t="s">
        <v>326</v>
      </c>
      <c r="F137" s="701">
        <v>52.68</v>
      </c>
      <c r="G137" s="702">
        <v>35.119999999999997</v>
      </c>
      <c r="H137" s="704">
        <v>12.25</v>
      </c>
      <c r="I137" s="701">
        <v>48.75</v>
      </c>
      <c r="J137" s="702">
        <v>13.63</v>
      </c>
      <c r="K137" s="705">
        <v>0.925398633257</v>
      </c>
    </row>
    <row r="138" spans="1:11" ht="14.45" customHeight="1" thickBot="1" x14ac:dyDescent="0.25">
      <c r="A138" s="724" t="s">
        <v>456</v>
      </c>
      <c r="B138" s="701">
        <v>0</v>
      </c>
      <c r="C138" s="701">
        <v>33.25</v>
      </c>
      <c r="D138" s="702">
        <v>33.25</v>
      </c>
      <c r="E138" s="711" t="s">
        <v>326</v>
      </c>
      <c r="F138" s="701">
        <v>52.68</v>
      </c>
      <c r="G138" s="702">
        <v>35.119999999999997</v>
      </c>
      <c r="H138" s="704">
        <v>12.25</v>
      </c>
      <c r="I138" s="701">
        <v>48.75</v>
      </c>
      <c r="J138" s="702">
        <v>13.63</v>
      </c>
      <c r="K138" s="705">
        <v>0.925398633257</v>
      </c>
    </row>
    <row r="139" spans="1:11" ht="14.45" customHeight="1" thickBot="1" x14ac:dyDescent="0.25">
      <c r="A139" s="722" t="s">
        <v>457</v>
      </c>
      <c r="B139" s="701">
        <v>21680.78</v>
      </c>
      <c r="C139" s="701">
        <v>22787.412329999999</v>
      </c>
      <c r="D139" s="702">
        <v>1106.6323300000499</v>
      </c>
      <c r="E139" s="703">
        <v>1.051042090275</v>
      </c>
      <c r="F139" s="701">
        <v>24934.82</v>
      </c>
      <c r="G139" s="702">
        <v>16623.2133333333</v>
      </c>
      <c r="H139" s="704">
        <v>2007.59041</v>
      </c>
      <c r="I139" s="701">
        <v>16378.42555</v>
      </c>
      <c r="J139" s="702">
        <v>-244.787783333324</v>
      </c>
      <c r="K139" s="705">
        <v>0.656849560173</v>
      </c>
    </row>
    <row r="140" spans="1:11" ht="14.45" customHeight="1" thickBot="1" x14ac:dyDescent="0.25">
      <c r="A140" s="723" t="s">
        <v>458</v>
      </c>
      <c r="B140" s="706">
        <v>5739.0300000000097</v>
      </c>
      <c r="C140" s="706">
        <v>6245.6023300000097</v>
      </c>
      <c r="D140" s="707">
        <v>506.572329999999</v>
      </c>
      <c r="E140" s="713">
        <v>1.088267935522</v>
      </c>
      <c r="F140" s="706">
        <v>6807.4899999999898</v>
      </c>
      <c r="G140" s="707">
        <v>4538.3266666666595</v>
      </c>
      <c r="H140" s="709">
        <v>534.56462000000101</v>
      </c>
      <c r="I140" s="706">
        <v>4342.3511099999996</v>
      </c>
      <c r="J140" s="707">
        <v>-195.97555666666199</v>
      </c>
      <c r="K140" s="714">
        <v>0.63787844124600002</v>
      </c>
    </row>
    <row r="141" spans="1:11" ht="14.45" customHeight="1" thickBot="1" x14ac:dyDescent="0.25">
      <c r="A141" s="724" t="s">
        <v>459</v>
      </c>
      <c r="B141" s="701">
        <v>5739.0300000000097</v>
      </c>
      <c r="C141" s="701">
        <v>6245.6023300000097</v>
      </c>
      <c r="D141" s="702">
        <v>506.572329999999</v>
      </c>
      <c r="E141" s="703">
        <v>1.088267935522</v>
      </c>
      <c r="F141" s="701">
        <v>6807.4899999999898</v>
      </c>
      <c r="G141" s="702">
        <v>4538.3266666666595</v>
      </c>
      <c r="H141" s="704">
        <v>534.56462000000101</v>
      </c>
      <c r="I141" s="701">
        <v>4342.3511099999996</v>
      </c>
      <c r="J141" s="702">
        <v>-195.97555666666199</v>
      </c>
      <c r="K141" s="705">
        <v>0.63787844124600002</v>
      </c>
    </row>
    <row r="142" spans="1:11" ht="14.45" customHeight="1" thickBot="1" x14ac:dyDescent="0.25">
      <c r="A142" s="723" t="s">
        <v>460</v>
      </c>
      <c r="B142" s="706">
        <v>15941.75</v>
      </c>
      <c r="C142" s="706">
        <v>16543.159879999999</v>
      </c>
      <c r="D142" s="707">
        <v>601.409880000047</v>
      </c>
      <c r="E142" s="713">
        <v>1.0377254617589999</v>
      </c>
      <c r="F142" s="706">
        <v>18127.330000000002</v>
      </c>
      <c r="G142" s="707">
        <v>12084.8866666667</v>
      </c>
      <c r="H142" s="709">
        <v>1473.0257899999999</v>
      </c>
      <c r="I142" s="706">
        <v>12036.07444</v>
      </c>
      <c r="J142" s="707">
        <v>-48.812226666666</v>
      </c>
      <c r="K142" s="714">
        <v>0.66397392445500003</v>
      </c>
    </row>
    <row r="143" spans="1:11" ht="14.45" customHeight="1" thickBot="1" x14ac:dyDescent="0.25">
      <c r="A143" s="724" t="s">
        <v>461</v>
      </c>
      <c r="B143" s="701">
        <v>15941.75</v>
      </c>
      <c r="C143" s="701">
        <v>16543.159879999999</v>
      </c>
      <c r="D143" s="702">
        <v>601.409880000047</v>
      </c>
      <c r="E143" s="703">
        <v>1.0377254617589999</v>
      </c>
      <c r="F143" s="701">
        <v>18127.330000000002</v>
      </c>
      <c r="G143" s="702">
        <v>12084.8866666667</v>
      </c>
      <c r="H143" s="704">
        <v>1473.0257899999999</v>
      </c>
      <c r="I143" s="701">
        <v>12036.07444</v>
      </c>
      <c r="J143" s="702">
        <v>-48.812226666666</v>
      </c>
      <c r="K143" s="705">
        <v>0.66397392445500003</v>
      </c>
    </row>
    <row r="144" spans="1:11" ht="14.45" customHeight="1" thickBot="1" x14ac:dyDescent="0.25">
      <c r="A144" s="723" t="s">
        <v>462</v>
      </c>
      <c r="B144" s="706">
        <v>0</v>
      </c>
      <c r="C144" s="706">
        <v>-0.35727999999999999</v>
      </c>
      <c r="D144" s="707">
        <v>-0.35727999999999999</v>
      </c>
      <c r="E144" s="708" t="s">
        <v>342</v>
      </c>
      <c r="F144" s="706">
        <v>0</v>
      </c>
      <c r="G144" s="707">
        <v>0</v>
      </c>
      <c r="H144" s="709">
        <v>0</v>
      </c>
      <c r="I144" s="706">
        <v>0</v>
      </c>
      <c r="J144" s="707">
        <v>0</v>
      </c>
      <c r="K144" s="710" t="s">
        <v>326</v>
      </c>
    </row>
    <row r="145" spans="1:11" ht="14.45" customHeight="1" thickBot="1" x14ac:dyDescent="0.25">
      <c r="A145" s="724" t="s">
        <v>463</v>
      </c>
      <c r="B145" s="701">
        <v>0</v>
      </c>
      <c r="C145" s="701">
        <v>-0.35727999999999999</v>
      </c>
      <c r="D145" s="702">
        <v>-0.35727999999999999</v>
      </c>
      <c r="E145" s="711" t="s">
        <v>342</v>
      </c>
      <c r="F145" s="701">
        <v>0</v>
      </c>
      <c r="G145" s="702">
        <v>0</v>
      </c>
      <c r="H145" s="704">
        <v>0</v>
      </c>
      <c r="I145" s="701">
        <v>0</v>
      </c>
      <c r="J145" s="702">
        <v>0</v>
      </c>
      <c r="K145" s="712" t="s">
        <v>326</v>
      </c>
    </row>
    <row r="146" spans="1:11" ht="14.45" customHeight="1" thickBot="1" x14ac:dyDescent="0.25">
      <c r="A146" s="723" t="s">
        <v>464</v>
      </c>
      <c r="B146" s="706">
        <v>0</v>
      </c>
      <c r="C146" s="706">
        <v>-0.99260000000000004</v>
      </c>
      <c r="D146" s="707">
        <v>-0.99260000000000004</v>
      </c>
      <c r="E146" s="708" t="s">
        <v>342</v>
      </c>
      <c r="F146" s="706">
        <v>0</v>
      </c>
      <c r="G146" s="707">
        <v>0</v>
      </c>
      <c r="H146" s="709">
        <v>0</v>
      </c>
      <c r="I146" s="706">
        <v>0</v>
      </c>
      <c r="J146" s="707">
        <v>0</v>
      </c>
      <c r="K146" s="710" t="s">
        <v>326</v>
      </c>
    </row>
    <row r="147" spans="1:11" ht="14.45" customHeight="1" thickBot="1" x14ac:dyDescent="0.25">
      <c r="A147" s="724" t="s">
        <v>465</v>
      </c>
      <c r="B147" s="701">
        <v>0</v>
      </c>
      <c r="C147" s="701">
        <v>-0.99260000000000004</v>
      </c>
      <c r="D147" s="702">
        <v>-0.99260000000000004</v>
      </c>
      <c r="E147" s="711" t="s">
        <v>342</v>
      </c>
      <c r="F147" s="701">
        <v>0</v>
      </c>
      <c r="G147" s="702">
        <v>0</v>
      </c>
      <c r="H147" s="704">
        <v>0</v>
      </c>
      <c r="I147" s="701">
        <v>0</v>
      </c>
      <c r="J147" s="702">
        <v>0</v>
      </c>
      <c r="K147" s="712" t="s">
        <v>326</v>
      </c>
    </row>
    <row r="148" spans="1:11" ht="14.45" customHeight="1" thickBot="1" x14ac:dyDescent="0.25">
      <c r="A148" s="722" t="s">
        <v>466</v>
      </c>
      <c r="B148" s="701">
        <v>0</v>
      </c>
      <c r="C148" s="701">
        <v>0</v>
      </c>
      <c r="D148" s="702">
        <v>0</v>
      </c>
      <c r="E148" s="703">
        <v>1</v>
      </c>
      <c r="F148" s="701">
        <v>317.14149600000002</v>
      </c>
      <c r="G148" s="702">
        <v>211.42766399999999</v>
      </c>
      <c r="H148" s="704">
        <v>0</v>
      </c>
      <c r="I148" s="701">
        <v>0</v>
      </c>
      <c r="J148" s="702">
        <v>-211.42766399999999</v>
      </c>
      <c r="K148" s="705">
        <v>0</v>
      </c>
    </row>
    <row r="149" spans="1:11" ht="14.45" customHeight="1" thickBot="1" x14ac:dyDescent="0.25">
      <c r="A149" s="723" t="s">
        <v>467</v>
      </c>
      <c r="B149" s="706">
        <v>0</v>
      </c>
      <c r="C149" s="706">
        <v>0</v>
      </c>
      <c r="D149" s="707">
        <v>0</v>
      </c>
      <c r="E149" s="713">
        <v>1</v>
      </c>
      <c r="F149" s="706">
        <v>317.14149600000002</v>
      </c>
      <c r="G149" s="707">
        <v>211.42766399999999</v>
      </c>
      <c r="H149" s="709">
        <v>0</v>
      </c>
      <c r="I149" s="706">
        <v>0</v>
      </c>
      <c r="J149" s="707">
        <v>-211.42766399999999</v>
      </c>
      <c r="K149" s="714">
        <v>0</v>
      </c>
    </row>
    <row r="150" spans="1:11" ht="14.45" customHeight="1" thickBot="1" x14ac:dyDescent="0.25">
      <c r="A150" s="724" t="s">
        <v>468</v>
      </c>
      <c r="B150" s="701">
        <v>0</v>
      </c>
      <c r="C150" s="701">
        <v>0</v>
      </c>
      <c r="D150" s="702">
        <v>0</v>
      </c>
      <c r="E150" s="703">
        <v>1</v>
      </c>
      <c r="F150" s="701">
        <v>317.14149600000002</v>
      </c>
      <c r="G150" s="702">
        <v>211.42766399999999</v>
      </c>
      <c r="H150" s="704">
        <v>0</v>
      </c>
      <c r="I150" s="701">
        <v>0</v>
      </c>
      <c r="J150" s="702">
        <v>-211.42766399999999</v>
      </c>
      <c r="K150" s="705">
        <v>0</v>
      </c>
    </row>
    <row r="151" spans="1:11" ht="14.45" customHeight="1" thickBot="1" x14ac:dyDescent="0.25">
      <c r="A151" s="722" t="s">
        <v>469</v>
      </c>
      <c r="B151" s="701">
        <v>1275.3399999999999</v>
      </c>
      <c r="C151" s="701">
        <v>1387.3071199999999</v>
      </c>
      <c r="D151" s="702">
        <v>111.967119999998</v>
      </c>
      <c r="E151" s="703">
        <v>1.087793937302</v>
      </c>
      <c r="F151" s="701">
        <v>1514.88</v>
      </c>
      <c r="G151" s="702">
        <v>1009.92</v>
      </c>
      <c r="H151" s="704">
        <v>118.54607</v>
      </c>
      <c r="I151" s="701">
        <v>965.87541999999996</v>
      </c>
      <c r="J151" s="702">
        <v>-44.044579999999002</v>
      </c>
      <c r="K151" s="705">
        <v>0.63759203369200002</v>
      </c>
    </row>
    <row r="152" spans="1:11" ht="14.45" customHeight="1" thickBot="1" x14ac:dyDescent="0.25">
      <c r="A152" s="723" t="s">
        <v>470</v>
      </c>
      <c r="B152" s="706">
        <v>1275.3399999999999</v>
      </c>
      <c r="C152" s="706">
        <v>1387.3071199999999</v>
      </c>
      <c r="D152" s="707">
        <v>111.967119999998</v>
      </c>
      <c r="E152" s="713">
        <v>1.087793937302</v>
      </c>
      <c r="F152" s="706">
        <v>1514.88</v>
      </c>
      <c r="G152" s="707">
        <v>1009.92</v>
      </c>
      <c r="H152" s="709">
        <v>118.54607</v>
      </c>
      <c r="I152" s="706">
        <v>965.87541999999996</v>
      </c>
      <c r="J152" s="707">
        <v>-44.044579999999002</v>
      </c>
      <c r="K152" s="714">
        <v>0.63759203369200002</v>
      </c>
    </row>
    <row r="153" spans="1:11" ht="14.45" customHeight="1" thickBot="1" x14ac:dyDescent="0.25">
      <c r="A153" s="724" t="s">
        <v>471</v>
      </c>
      <c r="B153" s="701">
        <v>1275.3399999999999</v>
      </c>
      <c r="C153" s="701">
        <v>1387.3071199999999</v>
      </c>
      <c r="D153" s="702">
        <v>111.967119999998</v>
      </c>
      <c r="E153" s="703">
        <v>1.087793937302</v>
      </c>
      <c r="F153" s="701">
        <v>1514.88</v>
      </c>
      <c r="G153" s="702">
        <v>1009.92</v>
      </c>
      <c r="H153" s="704">
        <v>118.54607</v>
      </c>
      <c r="I153" s="701">
        <v>965.87541999999996</v>
      </c>
      <c r="J153" s="702">
        <v>-44.044579999999002</v>
      </c>
      <c r="K153" s="705">
        <v>0.63759203369200002</v>
      </c>
    </row>
    <row r="154" spans="1:11" ht="14.45" customHeight="1" thickBot="1" x14ac:dyDescent="0.25">
      <c r="A154" s="721" t="s">
        <v>472</v>
      </c>
      <c r="B154" s="701">
        <v>32.044649479946003</v>
      </c>
      <c r="C154" s="701">
        <v>90.232370000000003</v>
      </c>
      <c r="D154" s="702">
        <v>58.187720520054</v>
      </c>
      <c r="E154" s="703">
        <v>2.8158326417790001</v>
      </c>
      <c r="F154" s="701">
        <v>0</v>
      </c>
      <c r="G154" s="702">
        <v>0</v>
      </c>
      <c r="H154" s="704">
        <v>0.21929999999999999</v>
      </c>
      <c r="I154" s="701">
        <v>118.2555</v>
      </c>
      <c r="J154" s="702">
        <v>118.2555</v>
      </c>
      <c r="K154" s="712" t="s">
        <v>326</v>
      </c>
    </row>
    <row r="155" spans="1:11" ht="14.45" customHeight="1" thickBot="1" x14ac:dyDescent="0.25">
      <c r="A155" s="722" t="s">
        <v>473</v>
      </c>
      <c r="B155" s="701">
        <v>32.044649479946003</v>
      </c>
      <c r="C155" s="701">
        <v>90.232370000000003</v>
      </c>
      <c r="D155" s="702">
        <v>58.187720520054</v>
      </c>
      <c r="E155" s="703">
        <v>2.8158326417790001</v>
      </c>
      <c r="F155" s="701">
        <v>0</v>
      </c>
      <c r="G155" s="702">
        <v>0</v>
      </c>
      <c r="H155" s="704">
        <v>0.21929999999999999</v>
      </c>
      <c r="I155" s="701">
        <v>118.2555</v>
      </c>
      <c r="J155" s="702">
        <v>118.2555</v>
      </c>
      <c r="K155" s="712" t="s">
        <v>326</v>
      </c>
    </row>
    <row r="156" spans="1:11" ht="14.45" customHeight="1" thickBot="1" x14ac:dyDescent="0.25">
      <c r="A156" s="723" t="s">
        <v>474</v>
      </c>
      <c r="B156" s="706">
        <v>12.207057510517</v>
      </c>
      <c r="C156" s="706">
        <v>27.80237</v>
      </c>
      <c r="D156" s="707">
        <v>15.595312489483</v>
      </c>
      <c r="E156" s="713">
        <v>2.277565250761</v>
      </c>
      <c r="F156" s="706">
        <v>0</v>
      </c>
      <c r="G156" s="707">
        <v>0</v>
      </c>
      <c r="H156" s="709">
        <v>0.21929999999999999</v>
      </c>
      <c r="I156" s="706">
        <v>60.871499999999997</v>
      </c>
      <c r="J156" s="707">
        <v>60.871499999999997</v>
      </c>
      <c r="K156" s="710" t="s">
        <v>326</v>
      </c>
    </row>
    <row r="157" spans="1:11" ht="14.45" customHeight="1" thickBot="1" x14ac:dyDescent="0.25">
      <c r="A157" s="724" t="s">
        <v>475</v>
      </c>
      <c r="B157" s="701">
        <v>0</v>
      </c>
      <c r="C157" s="701">
        <v>3.82477</v>
      </c>
      <c r="D157" s="702">
        <v>3.82477</v>
      </c>
      <c r="E157" s="711" t="s">
        <v>326</v>
      </c>
      <c r="F157" s="701">
        <v>0</v>
      </c>
      <c r="G157" s="702">
        <v>0</v>
      </c>
      <c r="H157" s="704">
        <v>0.21929999999999999</v>
      </c>
      <c r="I157" s="701">
        <v>4.3564999999999996</v>
      </c>
      <c r="J157" s="702">
        <v>4.3564999999999996</v>
      </c>
      <c r="K157" s="712" t="s">
        <v>326</v>
      </c>
    </row>
    <row r="158" spans="1:11" ht="14.45" customHeight="1" thickBot="1" x14ac:dyDescent="0.25">
      <c r="A158" s="724" t="s">
        <v>476</v>
      </c>
      <c r="B158" s="701">
        <v>0</v>
      </c>
      <c r="C158" s="701">
        <v>-0.63800000000000001</v>
      </c>
      <c r="D158" s="702">
        <v>-0.63800000000000001</v>
      </c>
      <c r="E158" s="711" t="s">
        <v>342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326</v>
      </c>
    </row>
    <row r="159" spans="1:11" ht="14.45" customHeight="1" thickBot="1" x14ac:dyDescent="0.25">
      <c r="A159" s="724" t="s">
        <v>477</v>
      </c>
      <c r="B159" s="701">
        <v>0</v>
      </c>
      <c r="C159" s="701">
        <v>1.2</v>
      </c>
      <c r="D159" s="702">
        <v>1.2</v>
      </c>
      <c r="E159" s="711" t="s">
        <v>326</v>
      </c>
      <c r="F159" s="701">
        <v>0</v>
      </c>
      <c r="G159" s="702">
        <v>0</v>
      </c>
      <c r="H159" s="704">
        <v>0</v>
      </c>
      <c r="I159" s="701">
        <v>20.55</v>
      </c>
      <c r="J159" s="702">
        <v>20.55</v>
      </c>
      <c r="K159" s="712" t="s">
        <v>326</v>
      </c>
    </row>
    <row r="160" spans="1:11" ht="14.45" customHeight="1" thickBot="1" x14ac:dyDescent="0.25">
      <c r="A160" s="724" t="s">
        <v>478</v>
      </c>
      <c r="B160" s="701">
        <v>0</v>
      </c>
      <c r="C160" s="701">
        <v>16.864999999999998</v>
      </c>
      <c r="D160" s="702">
        <v>16.864999999999998</v>
      </c>
      <c r="E160" s="711" t="s">
        <v>326</v>
      </c>
      <c r="F160" s="701">
        <v>0</v>
      </c>
      <c r="G160" s="702">
        <v>0</v>
      </c>
      <c r="H160" s="704">
        <v>0</v>
      </c>
      <c r="I160" s="701">
        <v>17.355</v>
      </c>
      <c r="J160" s="702">
        <v>17.355</v>
      </c>
      <c r="K160" s="712" t="s">
        <v>326</v>
      </c>
    </row>
    <row r="161" spans="1:11" ht="14.45" customHeight="1" thickBot="1" x14ac:dyDescent="0.25">
      <c r="A161" s="724" t="s">
        <v>479</v>
      </c>
      <c r="B161" s="701">
        <v>0</v>
      </c>
      <c r="C161" s="701">
        <v>0.22</v>
      </c>
      <c r="D161" s="702">
        <v>0.22</v>
      </c>
      <c r="E161" s="711" t="s">
        <v>342</v>
      </c>
      <c r="F161" s="701">
        <v>0</v>
      </c>
      <c r="G161" s="702">
        <v>0</v>
      </c>
      <c r="H161" s="704">
        <v>0</v>
      </c>
      <c r="I161" s="701">
        <v>0.11</v>
      </c>
      <c r="J161" s="702">
        <v>0.11</v>
      </c>
      <c r="K161" s="712" t="s">
        <v>326</v>
      </c>
    </row>
    <row r="162" spans="1:11" ht="14.45" customHeight="1" thickBot="1" x14ac:dyDescent="0.25">
      <c r="A162" s="724" t="s">
        <v>480</v>
      </c>
      <c r="B162" s="701">
        <v>12.207057510517</v>
      </c>
      <c r="C162" s="701">
        <v>6.3305999999999996</v>
      </c>
      <c r="D162" s="702">
        <v>-5.8764575105160004</v>
      </c>
      <c r="E162" s="703">
        <v>0.51860163635199996</v>
      </c>
      <c r="F162" s="701">
        <v>0</v>
      </c>
      <c r="G162" s="702">
        <v>0</v>
      </c>
      <c r="H162" s="704">
        <v>0</v>
      </c>
      <c r="I162" s="701">
        <v>18.5</v>
      </c>
      <c r="J162" s="702">
        <v>18.5</v>
      </c>
      <c r="K162" s="712" t="s">
        <v>326</v>
      </c>
    </row>
    <row r="163" spans="1:11" ht="14.45" customHeight="1" thickBot="1" x14ac:dyDescent="0.25">
      <c r="A163" s="726" t="s">
        <v>481</v>
      </c>
      <c r="B163" s="701">
        <v>19.837591969428999</v>
      </c>
      <c r="C163" s="701">
        <v>26.54</v>
      </c>
      <c r="D163" s="702">
        <v>6.7024080305710001</v>
      </c>
      <c r="E163" s="703">
        <v>1.337863992812</v>
      </c>
      <c r="F163" s="701">
        <v>0</v>
      </c>
      <c r="G163" s="702">
        <v>0</v>
      </c>
      <c r="H163" s="704">
        <v>0</v>
      </c>
      <c r="I163" s="701">
        <v>17.978999999999999</v>
      </c>
      <c r="J163" s="702">
        <v>17.978999999999999</v>
      </c>
      <c r="K163" s="712" t="s">
        <v>326</v>
      </c>
    </row>
    <row r="164" spans="1:11" ht="14.45" customHeight="1" thickBot="1" x14ac:dyDescent="0.25">
      <c r="A164" s="724" t="s">
        <v>482</v>
      </c>
      <c r="B164" s="701">
        <v>19.837591969428999</v>
      </c>
      <c r="C164" s="701">
        <v>26.54</v>
      </c>
      <c r="D164" s="702">
        <v>6.7024080305710001</v>
      </c>
      <c r="E164" s="703">
        <v>1.337863992812</v>
      </c>
      <c r="F164" s="701">
        <v>0</v>
      </c>
      <c r="G164" s="702">
        <v>0</v>
      </c>
      <c r="H164" s="704">
        <v>0</v>
      </c>
      <c r="I164" s="701">
        <v>17.978999999999999</v>
      </c>
      <c r="J164" s="702">
        <v>17.978999999999999</v>
      </c>
      <c r="K164" s="712" t="s">
        <v>326</v>
      </c>
    </row>
    <row r="165" spans="1:11" ht="14.45" customHeight="1" thickBot="1" x14ac:dyDescent="0.25">
      <c r="A165" s="726" t="s">
        <v>483</v>
      </c>
      <c r="B165" s="701">
        <v>0</v>
      </c>
      <c r="C165" s="701">
        <v>35.89</v>
      </c>
      <c r="D165" s="702">
        <v>35.89</v>
      </c>
      <c r="E165" s="711" t="s">
        <v>326</v>
      </c>
      <c r="F165" s="701">
        <v>0</v>
      </c>
      <c r="G165" s="702">
        <v>0</v>
      </c>
      <c r="H165" s="704">
        <v>0</v>
      </c>
      <c r="I165" s="701">
        <v>9.5</v>
      </c>
      <c r="J165" s="702">
        <v>9.5</v>
      </c>
      <c r="K165" s="712" t="s">
        <v>326</v>
      </c>
    </row>
    <row r="166" spans="1:11" ht="14.45" customHeight="1" thickBot="1" x14ac:dyDescent="0.25">
      <c r="A166" s="724" t="s">
        <v>484</v>
      </c>
      <c r="B166" s="701">
        <v>0</v>
      </c>
      <c r="C166" s="701">
        <v>35.89</v>
      </c>
      <c r="D166" s="702">
        <v>35.89</v>
      </c>
      <c r="E166" s="711" t="s">
        <v>326</v>
      </c>
      <c r="F166" s="701">
        <v>0</v>
      </c>
      <c r="G166" s="702">
        <v>0</v>
      </c>
      <c r="H166" s="704">
        <v>0</v>
      </c>
      <c r="I166" s="701">
        <v>9.5</v>
      </c>
      <c r="J166" s="702">
        <v>9.5</v>
      </c>
      <c r="K166" s="712" t="s">
        <v>326</v>
      </c>
    </row>
    <row r="167" spans="1:11" ht="14.45" customHeight="1" thickBot="1" x14ac:dyDescent="0.25">
      <c r="A167" s="726" t="s">
        <v>485</v>
      </c>
      <c r="B167" s="701">
        <v>0</v>
      </c>
      <c r="C167" s="701">
        <v>-9.59232693276135E-14</v>
      </c>
      <c r="D167" s="702">
        <v>-9.59232693276135E-14</v>
      </c>
      <c r="E167" s="711" t="s">
        <v>326</v>
      </c>
      <c r="F167" s="701">
        <v>0</v>
      </c>
      <c r="G167" s="702">
        <v>0</v>
      </c>
      <c r="H167" s="704">
        <v>0</v>
      </c>
      <c r="I167" s="701">
        <v>29.904999999998999</v>
      </c>
      <c r="J167" s="702">
        <v>29.904999999998999</v>
      </c>
      <c r="K167" s="712" t="s">
        <v>326</v>
      </c>
    </row>
    <row r="168" spans="1:11" ht="14.45" customHeight="1" thickBot="1" x14ac:dyDescent="0.25">
      <c r="A168" s="724" t="s">
        <v>486</v>
      </c>
      <c r="B168" s="701">
        <v>0</v>
      </c>
      <c r="C168" s="701">
        <v>-9.59232693276135E-14</v>
      </c>
      <c r="D168" s="702">
        <v>-9.59232693276135E-14</v>
      </c>
      <c r="E168" s="711" t="s">
        <v>326</v>
      </c>
      <c r="F168" s="701">
        <v>0</v>
      </c>
      <c r="G168" s="702">
        <v>0</v>
      </c>
      <c r="H168" s="704">
        <v>0</v>
      </c>
      <c r="I168" s="701">
        <v>29.904999999998999</v>
      </c>
      <c r="J168" s="702">
        <v>29.904999999998999</v>
      </c>
      <c r="K168" s="712" t="s">
        <v>326</v>
      </c>
    </row>
    <row r="169" spans="1:11" ht="14.45" customHeight="1" thickBot="1" x14ac:dyDescent="0.25">
      <c r="A169" s="721" t="s">
        <v>487</v>
      </c>
      <c r="B169" s="701">
        <v>7773.2219474879703</v>
      </c>
      <c r="C169" s="701">
        <v>7125.7569200000098</v>
      </c>
      <c r="D169" s="702">
        <v>-647.46502748796104</v>
      </c>
      <c r="E169" s="703">
        <v>0.91670570686599995</v>
      </c>
      <c r="F169" s="701">
        <v>6109.99999999991</v>
      </c>
      <c r="G169" s="702">
        <v>4073.3333333332698</v>
      </c>
      <c r="H169" s="704">
        <v>381.81590000000102</v>
      </c>
      <c r="I169" s="701">
        <v>4762.2276899999997</v>
      </c>
      <c r="J169" s="702">
        <v>688.89435666672296</v>
      </c>
      <c r="K169" s="705">
        <v>0.77941533387799999</v>
      </c>
    </row>
    <row r="170" spans="1:11" ht="14.45" customHeight="1" thickBot="1" x14ac:dyDescent="0.25">
      <c r="A170" s="722" t="s">
        <v>488</v>
      </c>
      <c r="B170" s="701">
        <v>7639.2219474879703</v>
      </c>
      <c r="C170" s="701">
        <v>6690.1710000000103</v>
      </c>
      <c r="D170" s="702">
        <v>-949.05094748796103</v>
      </c>
      <c r="E170" s="703">
        <v>0.87576601988799996</v>
      </c>
      <c r="F170" s="701">
        <v>5982.99999999991</v>
      </c>
      <c r="G170" s="702">
        <v>3988.6666666666101</v>
      </c>
      <c r="H170" s="704">
        <v>372.82590000000101</v>
      </c>
      <c r="I170" s="701">
        <v>4511.61949</v>
      </c>
      <c r="J170" s="702">
        <v>522.95282333338901</v>
      </c>
      <c r="K170" s="705">
        <v>0.75407312217900002</v>
      </c>
    </row>
    <row r="171" spans="1:11" ht="14.45" customHeight="1" thickBot="1" x14ac:dyDescent="0.25">
      <c r="A171" s="723" t="s">
        <v>489</v>
      </c>
      <c r="B171" s="706">
        <v>7639.2219474879703</v>
      </c>
      <c r="C171" s="706">
        <v>6630.7960000000103</v>
      </c>
      <c r="D171" s="707">
        <v>-1008.42594748796</v>
      </c>
      <c r="E171" s="713">
        <v>0.86799363149499997</v>
      </c>
      <c r="F171" s="706">
        <v>5982.99999999991</v>
      </c>
      <c r="G171" s="707">
        <v>3988.6666666666101</v>
      </c>
      <c r="H171" s="709">
        <v>372.82590000000101</v>
      </c>
      <c r="I171" s="706">
        <v>4511.61949</v>
      </c>
      <c r="J171" s="707">
        <v>522.95282333338901</v>
      </c>
      <c r="K171" s="714">
        <v>0.75407312217900002</v>
      </c>
    </row>
    <row r="172" spans="1:11" ht="14.45" customHeight="1" thickBot="1" x14ac:dyDescent="0.25">
      <c r="A172" s="724" t="s">
        <v>490</v>
      </c>
      <c r="B172" s="701">
        <v>241.94490664340501</v>
      </c>
      <c r="C172" s="701">
        <v>223.96799999999999</v>
      </c>
      <c r="D172" s="702">
        <v>-17.976906643404</v>
      </c>
      <c r="E172" s="703">
        <v>0.92569834640100002</v>
      </c>
      <c r="F172" s="701">
        <v>217.99999999999699</v>
      </c>
      <c r="G172" s="702">
        <v>145.33333333333101</v>
      </c>
      <c r="H172" s="704">
        <v>22.030370000000001</v>
      </c>
      <c r="I172" s="701">
        <v>164.07897</v>
      </c>
      <c r="J172" s="702">
        <v>18.745636666667998</v>
      </c>
      <c r="K172" s="705">
        <v>0.75265582568800005</v>
      </c>
    </row>
    <row r="173" spans="1:11" ht="14.45" customHeight="1" thickBot="1" x14ac:dyDescent="0.25">
      <c r="A173" s="724" t="s">
        <v>491</v>
      </c>
      <c r="B173" s="701">
        <v>1809.1794972708201</v>
      </c>
      <c r="C173" s="701">
        <v>1697.039</v>
      </c>
      <c r="D173" s="702">
        <v>-112.140497270816</v>
      </c>
      <c r="E173" s="703">
        <v>0.93801582571499997</v>
      </c>
      <c r="F173" s="701">
        <v>1503.99999999998</v>
      </c>
      <c r="G173" s="702">
        <v>1002.66666666665</v>
      </c>
      <c r="H173" s="704">
        <v>104.45685</v>
      </c>
      <c r="I173" s="701">
        <v>1066.80456</v>
      </c>
      <c r="J173" s="702">
        <v>64.137893333346994</v>
      </c>
      <c r="K173" s="705">
        <v>0.709311542553</v>
      </c>
    </row>
    <row r="174" spans="1:11" ht="14.45" customHeight="1" thickBot="1" x14ac:dyDescent="0.25">
      <c r="A174" s="724" t="s">
        <v>492</v>
      </c>
      <c r="B174" s="701">
        <v>29.108886983821002</v>
      </c>
      <c r="C174" s="701">
        <v>45.66</v>
      </c>
      <c r="D174" s="702">
        <v>16.551113016178</v>
      </c>
      <c r="E174" s="703">
        <v>1.5685931250259999</v>
      </c>
      <c r="F174" s="701">
        <v>45.999999999998998</v>
      </c>
      <c r="G174" s="702">
        <v>30.666666666666</v>
      </c>
      <c r="H174" s="704">
        <v>3.8050000000000002</v>
      </c>
      <c r="I174" s="701">
        <v>30.44</v>
      </c>
      <c r="J174" s="702">
        <v>-0.22666666666599999</v>
      </c>
      <c r="K174" s="705">
        <v>0.66173913043400001</v>
      </c>
    </row>
    <row r="175" spans="1:11" ht="14.45" customHeight="1" thickBot="1" x14ac:dyDescent="0.25">
      <c r="A175" s="724" t="s">
        <v>493</v>
      </c>
      <c r="B175" s="701">
        <v>1233.6801163313801</v>
      </c>
      <c r="C175" s="701">
        <v>1115.9469999999999</v>
      </c>
      <c r="D175" s="702">
        <v>-117.73311633138201</v>
      </c>
      <c r="E175" s="703">
        <v>0.90456754974499998</v>
      </c>
      <c r="F175" s="701">
        <v>1105.99999999998</v>
      </c>
      <c r="G175" s="702">
        <v>737.333333333322</v>
      </c>
      <c r="H175" s="704">
        <v>92.542000000000002</v>
      </c>
      <c r="I175" s="701">
        <v>740.56511</v>
      </c>
      <c r="J175" s="702">
        <v>3.2317766666769998</v>
      </c>
      <c r="K175" s="705">
        <v>0.66958870705200002</v>
      </c>
    </row>
    <row r="176" spans="1:11" ht="14.45" customHeight="1" thickBot="1" x14ac:dyDescent="0.25">
      <c r="A176" s="724" t="s">
        <v>494</v>
      </c>
      <c r="B176" s="701">
        <v>4305.8601053624498</v>
      </c>
      <c r="C176" s="701">
        <v>3536.00200000001</v>
      </c>
      <c r="D176" s="702">
        <v>-769.85810536244605</v>
      </c>
      <c r="E176" s="703">
        <v>0.82120689327399998</v>
      </c>
      <c r="F176" s="701">
        <v>3096.99999999995</v>
      </c>
      <c r="G176" s="702">
        <v>2064.6666666666401</v>
      </c>
      <c r="H176" s="704">
        <v>148.97614999999999</v>
      </c>
      <c r="I176" s="701">
        <v>2501.60644</v>
      </c>
      <c r="J176" s="702">
        <v>436.93977333336301</v>
      </c>
      <c r="K176" s="705">
        <v>0.80775151436799997</v>
      </c>
    </row>
    <row r="177" spans="1:11" ht="14.45" customHeight="1" thickBot="1" x14ac:dyDescent="0.25">
      <c r="A177" s="724" t="s">
        <v>495</v>
      </c>
      <c r="B177" s="701">
        <v>19.448434896091001</v>
      </c>
      <c r="C177" s="701">
        <v>12.18</v>
      </c>
      <c r="D177" s="702">
        <v>-7.2684348960909997</v>
      </c>
      <c r="E177" s="703">
        <v>0.62627147454599996</v>
      </c>
      <c r="F177" s="701">
        <v>11.999999999999</v>
      </c>
      <c r="G177" s="702">
        <v>7.9999999999989999</v>
      </c>
      <c r="H177" s="704">
        <v>1.01553</v>
      </c>
      <c r="I177" s="701">
        <v>8.1244099999999992</v>
      </c>
      <c r="J177" s="702">
        <v>0.12441000000000001</v>
      </c>
      <c r="K177" s="705">
        <v>0.67703416666600003</v>
      </c>
    </row>
    <row r="178" spans="1:11" ht="14.45" customHeight="1" thickBot="1" x14ac:dyDescent="0.25">
      <c r="A178" s="723" t="s">
        <v>496</v>
      </c>
      <c r="B178" s="706">
        <v>0</v>
      </c>
      <c r="C178" s="706">
        <v>59.375</v>
      </c>
      <c r="D178" s="707">
        <v>59.375</v>
      </c>
      <c r="E178" s="708" t="s">
        <v>326</v>
      </c>
      <c r="F178" s="706">
        <v>0</v>
      </c>
      <c r="G178" s="707">
        <v>0</v>
      </c>
      <c r="H178" s="709">
        <v>0</v>
      </c>
      <c r="I178" s="706">
        <v>0</v>
      </c>
      <c r="J178" s="707">
        <v>0</v>
      </c>
      <c r="K178" s="710" t="s">
        <v>326</v>
      </c>
    </row>
    <row r="179" spans="1:11" ht="14.45" customHeight="1" thickBot="1" x14ac:dyDescent="0.25">
      <c r="A179" s="724" t="s">
        <v>497</v>
      </c>
      <c r="B179" s="701">
        <v>0</v>
      </c>
      <c r="C179" s="701">
        <v>58.533000000000001</v>
      </c>
      <c r="D179" s="702">
        <v>58.533000000000001</v>
      </c>
      <c r="E179" s="711" t="s">
        <v>326</v>
      </c>
      <c r="F179" s="701">
        <v>0</v>
      </c>
      <c r="G179" s="702">
        <v>0</v>
      </c>
      <c r="H179" s="704">
        <v>0</v>
      </c>
      <c r="I179" s="701">
        <v>0</v>
      </c>
      <c r="J179" s="702">
        <v>0</v>
      </c>
      <c r="K179" s="712" t="s">
        <v>326</v>
      </c>
    </row>
    <row r="180" spans="1:11" ht="14.45" customHeight="1" thickBot="1" x14ac:dyDescent="0.25">
      <c r="A180" s="724" t="s">
        <v>498</v>
      </c>
      <c r="B180" s="701">
        <v>0</v>
      </c>
      <c r="C180" s="701">
        <v>0.84199999999999997</v>
      </c>
      <c r="D180" s="702">
        <v>0.84199999999999997</v>
      </c>
      <c r="E180" s="711" t="s">
        <v>342</v>
      </c>
      <c r="F180" s="701">
        <v>0</v>
      </c>
      <c r="G180" s="702">
        <v>0</v>
      </c>
      <c r="H180" s="704">
        <v>0</v>
      </c>
      <c r="I180" s="701">
        <v>0</v>
      </c>
      <c r="J180" s="702">
        <v>0</v>
      </c>
      <c r="K180" s="712" t="s">
        <v>326</v>
      </c>
    </row>
    <row r="181" spans="1:11" ht="14.45" customHeight="1" thickBot="1" x14ac:dyDescent="0.25">
      <c r="A181" s="722" t="s">
        <v>499</v>
      </c>
      <c r="B181" s="701">
        <v>134</v>
      </c>
      <c r="C181" s="701">
        <v>435.58592000000101</v>
      </c>
      <c r="D181" s="702">
        <v>301.58592000000101</v>
      </c>
      <c r="E181" s="703">
        <v>3.2506411940289999</v>
      </c>
      <c r="F181" s="701">
        <v>127</v>
      </c>
      <c r="G181" s="702">
        <v>84.666666666666003</v>
      </c>
      <c r="H181" s="704">
        <v>8.99</v>
      </c>
      <c r="I181" s="701">
        <v>250.60820000000001</v>
      </c>
      <c r="J181" s="702">
        <v>165.94153333333301</v>
      </c>
      <c r="K181" s="705">
        <v>1.9732929133849999</v>
      </c>
    </row>
    <row r="182" spans="1:11" ht="14.45" customHeight="1" thickBot="1" x14ac:dyDescent="0.25">
      <c r="A182" s="723" t="s">
        <v>500</v>
      </c>
      <c r="B182" s="706">
        <v>134</v>
      </c>
      <c r="C182" s="706">
        <v>198.12422000000001</v>
      </c>
      <c r="D182" s="707">
        <v>64.124219999999994</v>
      </c>
      <c r="E182" s="713">
        <v>1.4785389552229999</v>
      </c>
      <c r="F182" s="706">
        <v>127</v>
      </c>
      <c r="G182" s="707">
        <v>84.666666666666003</v>
      </c>
      <c r="H182" s="709">
        <v>0</v>
      </c>
      <c r="I182" s="706">
        <v>174.01214999999999</v>
      </c>
      <c r="J182" s="707">
        <v>89.345483333331998</v>
      </c>
      <c r="K182" s="714">
        <v>1.370174409448</v>
      </c>
    </row>
    <row r="183" spans="1:11" ht="14.45" customHeight="1" thickBot="1" x14ac:dyDescent="0.25">
      <c r="A183" s="724" t="s">
        <v>501</v>
      </c>
      <c r="B183" s="701">
        <v>134</v>
      </c>
      <c r="C183" s="701">
        <v>193.13746</v>
      </c>
      <c r="D183" s="702">
        <v>59.137459999999997</v>
      </c>
      <c r="E183" s="703">
        <v>1.441324328358</v>
      </c>
      <c r="F183" s="701">
        <v>127</v>
      </c>
      <c r="G183" s="702">
        <v>84.666666666666003</v>
      </c>
      <c r="H183" s="704">
        <v>0</v>
      </c>
      <c r="I183" s="701">
        <v>174.01214999999999</v>
      </c>
      <c r="J183" s="702">
        <v>89.345483333331998</v>
      </c>
      <c r="K183" s="705">
        <v>1.370174409448</v>
      </c>
    </row>
    <row r="184" spans="1:11" ht="14.45" customHeight="1" thickBot="1" x14ac:dyDescent="0.25">
      <c r="A184" s="724" t="s">
        <v>502</v>
      </c>
      <c r="B184" s="701">
        <v>0</v>
      </c>
      <c r="C184" s="701">
        <v>4.9867600000000003</v>
      </c>
      <c r="D184" s="702">
        <v>4.9867600000000003</v>
      </c>
      <c r="E184" s="711" t="s">
        <v>326</v>
      </c>
      <c r="F184" s="701">
        <v>0</v>
      </c>
      <c r="G184" s="702">
        <v>0</v>
      </c>
      <c r="H184" s="704">
        <v>0</v>
      </c>
      <c r="I184" s="701">
        <v>0</v>
      </c>
      <c r="J184" s="702">
        <v>0</v>
      </c>
      <c r="K184" s="712" t="s">
        <v>326</v>
      </c>
    </row>
    <row r="185" spans="1:11" ht="14.45" customHeight="1" thickBot="1" x14ac:dyDescent="0.25">
      <c r="A185" s="723" t="s">
        <v>503</v>
      </c>
      <c r="B185" s="706">
        <v>0</v>
      </c>
      <c r="C185" s="706">
        <v>31.6098</v>
      </c>
      <c r="D185" s="707">
        <v>31.6098</v>
      </c>
      <c r="E185" s="708" t="s">
        <v>326</v>
      </c>
      <c r="F185" s="706">
        <v>0</v>
      </c>
      <c r="G185" s="707">
        <v>0</v>
      </c>
      <c r="H185" s="709">
        <v>8.99</v>
      </c>
      <c r="I185" s="706">
        <v>28.55885</v>
      </c>
      <c r="J185" s="707">
        <v>28.55885</v>
      </c>
      <c r="K185" s="710" t="s">
        <v>326</v>
      </c>
    </row>
    <row r="186" spans="1:11" ht="14.45" customHeight="1" thickBot="1" x14ac:dyDescent="0.25">
      <c r="A186" s="724" t="s">
        <v>504</v>
      </c>
      <c r="B186" s="701">
        <v>0</v>
      </c>
      <c r="C186" s="701">
        <v>24.616</v>
      </c>
      <c r="D186" s="702">
        <v>24.616</v>
      </c>
      <c r="E186" s="711" t="s">
        <v>326</v>
      </c>
      <c r="F186" s="701">
        <v>0</v>
      </c>
      <c r="G186" s="702">
        <v>0</v>
      </c>
      <c r="H186" s="704">
        <v>8.99</v>
      </c>
      <c r="I186" s="701">
        <v>25.374980000000001</v>
      </c>
      <c r="J186" s="702">
        <v>25.374980000000001</v>
      </c>
      <c r="K186" s="712" t="s">
        <v>326</v>
      </c>
    </row>
    <row r="187" spans="1:11" ht="14.45" customHeight="1" thickBot="1" x14ac:dyDescent="0.25">
      <c r="A187" s="724" t="s">
        <v>505</v>
      </c>
      <c r="B187" s="701">
        <v>0</v>
      </c>
      <c r="C187" s="701">
        <v>0</v>
      </c>
      <c r="D187" s="702">
        <v>0</v>
      </c>
      <c r="E187" s="703">
        <v>1</v>
      </c>
      <c r="F187" s="701">
        <v>0</v>
      </c>
      <c r="G187" s="702">
        <v>0</v>
      </c>
      <c r="H187" s="704">
        <v>0</v>
      </c>
      <c r="I187" s="701">
        <v>3.1838699999990001</v>
      </c>
      <c r="J187" s="702">
        <v>3.1838699999990001</v>
      </c>
      <c r="K187" s="712" t="s">
        <v>326</v>
      </c>
    </row>
    <row r="188" spans="1:11" ht="14.45" customHeight="1" thickBot="1" x14ac:dyDescent="0.25">
      <c r="A188" s="724" t="s">
        <v>506</v>
      </c>
      <c r="B188" s="701">
        <v>0</v>
      </c>
      <c r="C188" s="701">
        <v>6.9938000000000002</v>
      </c>
      <c r="D188" s="702">
        <v>6.9938000000000002</v>
      </c>
      <c r="E188" s="711" t="s">
        <v>342</v>
      </c>
      <c r="F188" s="701">
        <v>0</v>
      </c>
      <c r="G188" s="702">
        <v>0</v>
      </c>
      <c r="H188" s="704">
        <v>0</v>
      </c>
      <c r="I188" s="701">
        <v>0</v>
      </c>
      <c r="J188" s="702">
        <v>0</v>
      </c>
      <c r="K188" s="712" t="s">
        <v>326</v>
      </c>
    </row>
    <row r="189" spans="1:11" ht="14.45" customHeight="1" thickBot="1" x14ac:dyDescent="0.25">
      <c r="A189" s="723" t="s">
        <v>507</v>
      </c>
      <c r="B189" s="706">
        <v>0</v>
      </c>
      <c r="C189" s="706">
        <v>98.070499999999996</v>
      </c>
      <c r="D189" s="707">
        <v>98.070499999999996</v>
      </c>
      <c r="E189" s="708" t="s">
        <v>326</v>
      </c>
      <c r="F189" s="706">
        <v>0</v>
      </c>
      <c r="G189" s="707">
        <v>0</v>
      </c>
      <c r="H189" s="709">
        <v>0</v>
      </c>
      <c r="I189" s="706">
        <v>0</v>
      </c>
      <c r="J189" s="707">
        <v>0</v>
      </c>
      <c r="K189" s="710" t="s">
        <v>326</v>
      </c>
    </row>
    <row r="190" spans="1:11" ht="14.45" customHeight="1" thickBot="1" x14ac:dyDescent="0.25">
      <c r="A190" s="724" t="s">
        <v>508</v>
      </c>
      <c r="B190" s="701">
        <v>0</v>
      </c>
      <c r="C190" s="701">
        <v>1.419989999999</v>
      </c>
      <c r="D190" s="702">
        <v>1.419989999999</v>
      </c>
      <c r="E190" s="711" t="s">
        <v>342</v>
      </c>
      <c r="F190" s="701">
        <v>0</v>
      </c>
      <c r="G190" s="702">
        <v>0</v>
      </c>
      <c r="H190" s="704">
        <v>0</v>
      </c>
      <c r="I190" s="701">
        <v>0</v>
      </c>
      <c r="J190" s="702">
        <v>0</v>
      </c>
      <c r="K190" s="712" t="s">
        <v>326</v>
      </c>
    </row>
    <row r="191" spans="1:11" ht="14.45" customHeight="1" thickBot="1" x14ac:dyDescent="0.25">
      <c r="A191" s="724" t="s">
        <v>509</v>
      </c>
      <c r="B191" s="701">
        <v>0</v>
      </c>
      <c r="C191" s="701">
        <v>7.6835000000000004</v>
      </c>
      <c r="D191" s="702">
        <v>7.6835000000000004</v>
      </c>
      <c r="E191" s="711" t="s">
        <v>326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12" t="s">
        <v>326</v>
      </c>
    </row>
    <row r="192" spans="1:11" ht="14.45" customHeight="1" thickBot="1" x14ac:dyDescent="0.25">
      <c r="A192" s="724" t="s">
        <v>510</v>
      </c>
      <c r="B192" s="701">
        <v>0</v>
      </c>
      <c r="C192" s="701">
        <v>88.967010000000002</v>
      </c>
      <c r="D192" s="702">
        <v>88.967010000000002</v>
      </c>
      <c r="E192" s="711" t="s">
        <v>342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12" t="s">
        <v>326</v>
      </c>
    </row>
    <row r="193" spans="1:11" ht="14.45" customHeight="1" thickBot="1" x14ac:dyDescent="0.25">
      <c r="A193" s="723" t="s">
        <v>511</v>
      </c>
      <c r="B193" s="706">
        <v>0</v>
      </c>
      <c r="C193" s="706">
        <v>107.7814</v>
      </c>
      <c r="D193" s="707">
        <v>107.7814</v>
      </c>
      <c r="E193" s="708" t="s">
        <v>326</v>
      </c>
      <c r="F193" s="706">
        <v>0</v>
      </c>
      <c r="G193" s="707">
        <v>0</v>
      </c>
      <c r="H193" s="709">
        <v>0</v>
      </c>
      <c r="I193" s="706">
        <v>48.037199999999999</v>
      </c>
      <c r="J193" s="707">
        <v>48.037199999999999</v>
      </c>
      <c r="K193" s="710" t="s">
        <v>326</v>
      </c>
    </row>
    <row r="194" spans="1:11" ht="14.45" customHeight="1" thickBot="1" x14ac:dyDescent="0.25">
      <c r="A194" s="724" t="s">
        <v>512</v>
      </c>
      <c r="B194" s="701">
        <v>0</v>
      </c>
      <c r="C194" s="701">
        <v>0</v>
      </c>
      <c r="D194" s="702">
        <v>0</v>
      </c>
      <c r="E194" s="703">
        <v>1</v>
      </c>
      <c r="F194" s="701">
        <v>0</v>
      </c>
      <c r="G194" s="702">
        <v>0</v>
      </c>
      <c r="H194" s="704">
        <v>0</v>
      </c>
      <c r="I194" s="701">
        <v>35.937199999999997</v>
      </c>
      <c r="J194" s="702">
        <v>35.937199999999997</v>
      </c>
      <c r="K194" s="712" t="s">
        <v>342</v>
      </c>
    </row>
    <row r="195" spans="1:11" ht="14.45" customHeight="1" thickBot="1" x14ac:dyDescent="0.25">
      <c r="A195" s="724" t="s">
        <v>513</v>
      </c>
      <c r="B195" s="701">
        <v>0</v>
      </c>
      <c r="C195" s="701">
        <v>107.7814</v>
      </c>
      <c r="D195" s="702">
        <v>107.7814</v>
      </c>
      <c r="E195" s="711" t="s">
        <v>326</v>
      </c>
      <c r="F195" s="701">
        <v>0</v>
      </c>
      <c r="G195" s="702">
        <v>0</v>
      </c>
      <c r="H195" s="704">
        <v>0</v>
      </c>
      <c r="I195" s="701">
        <v>12.099999999999</v>
      </c>
      <c r="J195" s="702">
        <v>12.099999999999</v>
      </c>
      <c r="K195" s="712" t="s">
        <v>326</v>
      </c>
    </row>
    <row r="196" spans="1:11" ht="14.45" customHeight="1" thickBot="1" x14ac:dyDescent="0.25">
      <c r="A196" s="721" t="s">
        <v>514</v>
      </c>
      <c r="B196" s="701">
        <v>0</v>
      </c>
      <c r="C196" s="701">
        <v>0.1593</v>
      </c>
      <c r="D196" s="702">
        <v>0.1593</v>
      </c>
      <c r="E196" s="711" t="s">
        <v>326</v>
      </c>
      <c r="F196" s="701">
        <v>0</v>
      </c>
      <c r="G196" s="702">
        <v>0</v>
      </c>
      <c r="H196" s="704">
        <v>0</v>
      </c>
      <c r="I196" s="701">
        <v>0</v>
      </c>
      <c r="J196" s="702">
        <v>0</v>
      </c>
      <c r="K196" s="712" t="s">
        <v>326</v>
      </c>
    </row>
    <row r="197" spans="1:11" ht="14.45" customHeight="1" thickBot="1" x14ac:dyDescent="0.25">
      <c r="A197" s="722" t="s">
        <v>515</v>
      </c>
      <c r="B197" s="701">
        <v>0</v>
      </c>
      <c r="C197" s="701">
        <v>0.1593</v>
      </c>
      <c r="D197" s="702">
        <v>0.1593</v>
      </c>
      <c r="E197" s="711" t="s">
        <v>326</v>
      </c>
      <c r="F197" s="701">
        <v>0</v>
      </c>
      <c r="G197" s="702">
        <v>0</v>
      </c>
      <c r="H197" s="704">
        <v>0</v>
      </c>
      <c r="I197" s="701">
        <v>0</v>
      </c>
      <c r="J197" s="702">
        <v>0</v>
      </c>
      <c r="K197" s="712" t="s">
        <v>326</v>
      </c>
    </row>
    <row r="198" spans="1:11" ht="14.45" customHeight="1" thickBot="1" x14ac:dyDescent="0.25">
      <c r="A198" s="723" t="s">
        <v>516</v>
      </c>
      <c r="B198" s="706">
        <v>0</v>
      </c>
      <c r="C198" s="706">
        <v>0.1593</v>
      </c>
      <c r="D198" s="707">
        <v>0.1593</v>
      </c>
      <c r="E198" s="708" t="s">
        <v>326</v>
      </c>
      <c r="F198" s="706">
        <v>0</v>
      </c>
      <c r="G198" s="707">
        <v>0</v>
      </c>
      <c r="H198" s="709">
        <v>0</v>
      </c>
      <c r="I198" s="706">
        <v>0</v>
      </c>
      <c r="J198" s="707">
        <v>0</v>
      </c>
      <c r="K198" s="710" t="s">
        <v>326</v>
      </c>
    </row>
    <row r="199" spans="1:11" ht="14.45" customHeight="1" thickBot="1" x14ac:dyDescent="0.25">
      <c r="A199" s="724" t="s">
        <v>517</v>
      </c>
      <c r="B199" s="701">
        <v>0</v>
      </c>
      <c r="C199" s="701">
        <v>0.1593</v>
      </c>
      <c r="D199" s="702">
        <v>0.1593</v>
      </c>
      <c r="E199" s="711" t="s">
        <v>326</v>
      </c>
      <c r="F199" s="701">
        <v>0</v>
      </c>
      <c r="G199" s="702">
        <v>0</v>
      </c>
      <c r="H199" s="704">
        <v>0</v>
      </c>
      <c r="I199" s="701">
        <v>0</v>
      </c>
      <c r="J199" s="702">
        <v>0</v>
      </c>
      <c r="K199" s="712" t="s">
        <v>326</v>
      </c>
    </row>
    <row r="200" spans="1:11" ht="14.45" customHeight="1" thickBot="1" x14ac:dyDescent="0.25">
      <c r="A200" s="720" t="s">
        <v>518</v>
      </c>
      <c r="B200" s="701">
        <v>175109.997976107</v>
      </c>
      <c r="C200" s="701">
        <v>187137.98947999999</v>
      </c>
      <c r="D200" s="702">
        <v>12027.991503892799</v>
      </c>
      <c r="E200" s="703">
        <v>1.068688205373</v>
      </c>
      <c r="F200" s="701">
        <v>188629.16661111699</v>
      </c>
      <c r="G200" s="702">
        <v>125752.777740745</v>
      </c>
      <c r="H200" s="704">
        <v>17416.42886</v>
      </c>
      <c r="I200" s="701">
        <v>123117.48033000001</v>
      </c>
      <c r="J200" s="702">
        <v>-2635.2974107448499</v>
      </c>
      <c r="K200" s="705">
        <v>0.65269588230599995</v>
      </c>
    </row>
    <row r="201" spans="1:11" ht="14.45" customHeight="1" thickBot="1" x14ac:dyDescent="0.25">
      <c r="A201" s="721" t="s">
        <v>519</v>
      </c>
      <c r="B201" s="701">
        <v>174999.624970951</v>
      </c>
      <c r="C201" s="701">
        <v>186999.24111999999</v>
      </c>
      <c r="D201" s="702">
        <v>11999.6161490493</v>
      </c>
      <c r="E201" s="703">
        <v>1.068569382083</v>
      </c>
      <c r="F201" s="701">
        <v>188629.16661111699</v>
      </c>
      <c r="G201" s="702">
        <v>125752.777740745</v>
      </c>
      <c r="H201" s="704">
        <v>17353.970860000001</v>
      </c>
      <c r="I201" s="701">
        <v>123018.31623</v>
      </c>
      <c r="J201" s="702">
        <v>-2734.4615107448599</v>
      </c>
      <c r="K201" s="705">
        <v>0.65217017304400005</v>
      </c>
    </row>
    <row r="202" spans="1:11" ht="14.45" customHeight="1" thickBot="1" x14ac:dyDescent="0.25">
      <c r="A202" s="722" t="s">
        <v>520</v>
      </c>
      <c r="B202" s="701">
        <v>174999.624970951</v>
      </c>
      <c r="C202" s="701">
        <v>186999.24111999999</v>
      </c>
      <c r="D202" s="702">
        <v>11999.6161490493</v>
      </c>
      <c r="E202" s="703">
        <v>1.068569382083</v>
      </c>
      <c r="F202" s="701">
        <v>188629.16661111699</v>
      </c>
      <c r="G202" s="702">
        <v>125752.777740745</v>
      </c>
      <c r="H202" s="704">
        <v>17353.970860000001</v>
      </c>
      <c r="I202" s="701">
        <v>123018.31623</v>
      </c>
      <c r="J202" s="702">
        <v>-2734.4615107448599</v>
      </c>
      <c r="K202" s="705">
        <v>0.65217017304400005</v>
      </c>
    </row>
    <row r="203" spans="1:11" ht="14.45" customHeight="1" thickBot="1" x14ac:dyDescent="0.25">
      <c r="A203" s="723" t="s">
        <v>521</v>
      </c>
      <c r="B203" s="706">
        <v>0.149308322189</v>
      </c>
      <c r="C203" s="706">
        <v>1.6748099999999999</v>
      </c>
      <c r="D203" s="707">
        <v>1.5255016778099999</v>
      </c>
      <c r="E203" s="713">
        <v>11.217124239589999</v>
      </c>
      <c r="F203" s="706">
        <v>1.7041282690799999</v>
      </c>
      <c r="G203" s="707">
        <v>1.13608551272</v>
      </c>
      <c r="H203" s="709">
        <v>0</v>
      </c>
      <c r="I203" s="706">
        <v>9.1999999999999998E-2</v>
      </c>
      <c r="J203" s="707">
        <v>-1.0440855127199999</v>
      </c>
      <c r="K203" s="714">
        <v>5.3986546476E-2</v>
      </c>
    </row>
    <row r="204" spans="1:11" ht="14.45" customHeight="1" thickBot="1" x14ac:dyDescent="0.25">
      <c r="A204" s="724" t="s">
        <v>522</v>
      </c>
      <c r="B204" s="701">
        <v>0.149308322189</v>
      </c>
      <c r="C204" s="701">
        <v>0.46281</v>
      </c>
      <c r="D204" s="702">
        <v>0.31350167780999999</v>
      </c>
      <c r="E204" s="703">
        <v>3.0996932603239999</v>
      </c>
      <c r="F204" s="701">
        <v>0.46138589664899998</v>
      </c>
      <c r="G204" s="702">
        <v>0.30759059776600001</v>
      </c>
      <c r="H204" s="704">
        <v>0</v>
      </c>
      <c r="I204" s="701">
        <v>0</v>
      </c>
      <c r="J204" s="702">
        <v>-0.30759059776600001</v>
      </c>
      <c r="K204" s="705">
        <v>0</v>
      </c>
    </row>
    <row r="205" spans="1:11" ht="14.45" customHeight="1" thickBot="1" x14ac:dyDescent="0.25">
      <c r="A205" s="724" t="s">
        <v>523</v>
      </c>
      <c r="B205" s="701">
        <v>0</v>
      </c>
      <c r="C205" s="701">
        <v>0</v>
      </c>
      <c r="D205" s="702">
        <v>0</v>
      </c>
      <c r="E205" s="703">
        <v>1</v>
      </c>
      <c r="F205" s="701">
        <v>0</v>
      </c>
      <c r="G205" s="702">
        <v>0</v>
      </c>
      <c r="H205" s="704">
        <v>0</v>
      </c>
      <c r="I205" s="701">
        <v>9.1999999999999998E-2</v>
      </c>
      <c r="J205" s="702">
        <v>9.1999999999999998E-2</v>
      </c>
      <c r="K205" s="712" t="s">
        <v>342</v>
      </c>
    </row>
    <row r="206" spans="1:11" ht="14.45" customHeight="1" thickBot="1" x14ac:dyDescent="0.25">
      <c r="A206" s="724" t="s">
        <v>524</v>
      </c>
      <c r="B206" s="701">
        <v>0</v>
      </c>
      <c r="C206" s="701">
        <v>1.212</v>
      </c>
      <c r="D206" s="702">
        <v>1.212</v>
      </c>
      <c r="E206" s="711" t="s">
        <v>342</v>
      </c>
      <c r="F206" s="701">
        <v>1.2427423724310001</v>
      </c>
      <c r="G206" s="702">
        <v>0.82849491495399996</v>
      </c>
      <c r="H206" s="704">
        <v>0</v>
      </c>
      <c r="I206" s="701">
        <v>0</v>
      </c>
      <c r="J206" s="702">
        <v>-0.82849491495399996</v>
      </c>
      <c r="K206" s="705">
        <v>0</v>
      </c>
    </row>
    <row r="207" spans="1:11" ht="14.45" customHeight="1" thickBot="1" x14ac:dyDescent="0.25">
      <c r="A207" s="723" t="s">
        <v>525</v>
      </c>
      <c r="B207" s="706">
        <v>0</v>
      </c>
      <c r="C207" s="706">
        <v>9.4068199999999997</v>
      </c>
      <c r="D207" s="707">
        <v>9.4068199999999997</v>
      </c>
      <c r="E207" s="708" t="s">
        <v>326</v>
      </c>
      <c r="F207" s="706">
        <v>0</v>
      </c>
      <c r="G207" s="707">
        <v>0</v>
      </c>
      <c r="H207" s="709">
        <v>0</v>
      </c>
      <c r="I207" s="706">
        <v>0</v>
      </c>
      <c r="J207" s="707">
        <v>0</v>
      </c>
      <c r="K207" s="710" t="s">
        <v>326</v>
      </c>
    </row>
    <row r="208" spans="1:11" ht="14.45" customHeight="1" thickBot="1" x14ac:dyDescent="0.25">
      <c r="A208" s="724" t="s">
        <v>526</v>
      </c>
      <c r="B208" s="701">
        <v>0</v>
      </c>
      <c r="C208" s="701">
        <v>9.4068199999999997</v>
      </c>
      <c r="D208" s="702">
        <v>9.4068199999999997</v>
      </c>
      <c r="E208" s="711" t="s">
        <v>326</v>
      </c>
      <c r="F208" s="701">
        <v>0</v>
      </c>
      <c r="G208" s="702">
        <v>0</v>
      </c>
      <c r="H208" s="704">
        <v>0</v>
      </c>
      <c r="I208" s="701">
        <v>0</v>
      </c>
      <c r="J208" s="702">
        <v>0</v>
      </c>
      <c r="K208" s="712" t="s">
        <v>326</v>
      </c>
    </row>
    <row r="209" spans="1:11" ht="14.45" customHeight="1" thickBot="1" x14ac:dyDescent="0.25">
      <c r="A209" s="726" t="s">
        <v>527</v>
      </c>
      <c r="B209" s="701">
        <v>232.251186186925</v>
      </c>
      <c r="C209" s="701">
        <v>11.223129999999999</v>
      </c>
      <c r="D209" s="702">
        <v>-221.028056186925</v>
      </c>
      <c r="E209" s="703">
        <v>4.8323240816E-2</v>
      </c>
      <c r="F209" s="701">
        <v>4.5554895983610004</v>
      </c>
      <c r="G209" s="702">
        <v>3.0369930655739998</v>
      </c>
      <c r="H209" s="704">
        <v>0</v>
      </c>
      <c r="I209" s="701">
        <v>295.13513</v>
      </c>
      <c r="J209" s="702">
        <v>292.09813693442601</v>
      </c>
      <c r="K209" s="715" t="s">
        <v>342</v>
      </c>
    </row>
    <row r="210" spans="1:11" ht="14.45" customHeight="1" thickBot="1" x14ac:dyDescent="0.25">
      <c r="A210" s="724" t="s">
        <v>528</v>
      </c>
      <c r="B210" s="701">
        <v>0</v>
      </c>
      <c r="C210" s="701">
        <v>0</v>
      </c>
      <c r="D210" s="702">
        <v>0</v>
      </c>
      <c r="E210" s="703">
        <v>1</v>
      </c>
      <c r="F210" s="701">
        <v>4.5554895983610004</v>
      </c>
      <c r="G210" s="702">
        <v>3.0369930655739998</v>
      </c>
      <c r="H210" s="704">
        <v>0</v>
      </c>
      <c r="I210" s="701">
        <v>1.07378</v>
      </c>
      <c r="J210" s="702">
        <v>-1.9632130655740001</v>
      </c>
      <c r="K210" s="705">
        <v>0.235711217601</v>
      </c>
    </row>
    <row r="211" spans="1:11" ht="14.45" customHeight="1" thickBot="1" x14ac:dyDescent="0.25">
      <c r="A211" s="724" t="s">
        <v>529</v>
      </c>
      <c r="B211" s="701">
        <v>0</v>
      </c>
      <c r="C211" s="701">
        <v>0</v>
      </c>
      <c r="D211" s="702">
        <v>0</v>
      </c>
      <c r="E211" s="703">
        <v>1</v>
      </c>
      <c r="F211" s="701">
        <v>0</v>
      </c>
      <c r="G211" s="702">
        <v>0</v>
      </c>
      <c r="H211" s="704">
        <v>0</v>
      </c>
      <c r="I211" s="701">
        <v>294.06135</v>
      </c>
      <c r="J211" s="702">
        <v>294.06135</v>
      </c>
      <c r="K211" s="712" t="s">
        <v>342</v>
      </c>
    </row>
    <row r="212" spans="1:11" ht="14.45" customHeight="1" thickBot="1" x14ac:dyDescent="0.25">
      <c r="A212" s="724" t="s">
        <v>530</v>
      </c>
      <c r="B212" s="701">
        <v>160.646275412047</v>
      </c>
      <c r="C212" s="701">
        <v>0</v>
      </c>
      <c r="D212" s="702">
        <v>-160.646275412047</v>
      </c>
      <c r="E212" s="703">
        <v>0</v>
      </c>
      <c r="F212" s="701">
        <v>0</v>
      </c>
      <c r="G212" s="702">
        <v>0</v>
      </c>
      <c r="H212" s="704">
        <v>0</v>
      </c>
      <c r="I212" s="701">
        <v>0</v>
      </c>
      <c r="J212" s="702">
        <v>0</v>
      </c>
      <c r="K212" s="705">
        <v>0</v>
      </c>
    </row>
    <row r="213" spans="1:11" ht="14.45" customHeight="1" thickBot="1" x14ac:dyDescent="0.25">
      <c r="A213" s="724" t="s">
        <v>531</v>
      </c>
      <c r="B213" s="701">
        <v>71.604910774877993</v>
      </c>
      <c r="C213" s="701">
        <v>11.223129999999999</v>
      </c>
      <c r="D213" s="702">
        <v>-60.381780774878003</v>
      </c>
      <c r="E213" s="703">
        <v>0.156736875705</v>
      </c>
      <c r="F213" s="701">
        <v>0</v>
      </c>
      <c r="G213" s="702">
        <v>0</v>
      </c>
      <c r="H213" s="704">
        <v>0</v>
      </c>
      <c r="I213" s="701">
        <v>0</v>
      </c>
      <c r="J213" s="702">
        <v>0</v>
      </c>
      <c r="K213" s="712" t="s">
        <v>326</v>
      </c>
    </row>
    <row r="214" spans="1:11" ht="14.45" customHeight="1" thickBot="1" x14ac:dyDescent="0.25">
      <c r="A214" s="723" t="s">
        <v>532</v>
      </c>
      <c r="B214" s="706">
        <v>0</v>
      </c>
      <c r="C214" s="706">
        <v>-0.37847999999999998</v>
      </c>
      <c r="D214" s="707">
        <v>-0.37847999999999998</v>
      </c>
      <c r="E214" s="708" t="s">
        <v>326</v>
      </c>
      <c r="F214" s="706">
        <v>0</v>
      </c>
      <c r="G214" s="707">
        <v>0</v>
      </c>
      <c r="H214" s="709">
        <v>0</v>
      </c>
      <c r="I214" s="706">
        <v>0</v>
      </c>
      <c r="J214" s="707">
        <v>0</v>
      </c>
      <c r="K214" s="710" t="s">
        <v>326</v>
      </c>
    </row>
    <row r="215" spans="1:11" ht="14.45" customHeight="1" thickBot="1" x14ac:dyDescent="0.25">
      <c r="A215" s="724" t="s">
        <v>533</v>
      </c>
      <c r="B215" s="701">
        <v>0</v>
      </c>
      <c r="C215" s="701">
        <v>-0.37847999999999998</v>
      </c>
      <c r="D215" s="702">
        <v>-0.37847999999999998</v>
      </c>
      <c r="E215" s="711" t="s">
        <v>342</v>
      </c>
      <c r="F215" s="701">
        <v>0</v>
      </c>
      <c r="G215" s="702">
        <v>0</v>
      </c>
      <c r="H215" s="704">
        <v>0</v>
      </c>
      <c r="I215" s="701">
        <v>0</v>
      </c>
      <c r="J215" s="702">
        <v>0</v>
      </c>
      <c r="K215" s="712" t="s">
        <v>326</v>
      </c>
    </row>
    <row r="216" spans="1:11" ht="14.45" customHeight="1" thickBot="1" x14ac:dyDescent="0.25">
      <c r="A216" s="723" t="s">
        <v>534</v>
      </c>
      <c r="B216" s="706">
        <v>174767.224476442</v>
      </c>
      <c r="C216" s="706">
        <v>179592.96035000001</v>
      </c>
      <c r="D216" s="707">
        <v>4825.7358735583302</v>
      </c>
      <c r="E216" s="713">
        <v>1.027612362031</v>
      </c>
      <c r="F216" s="706">
        <v>188622.90699325001</v>
      </c>
      <c r="G216" s="707">
        <v>125748.604662167</v>
      </c>
      <c r="H216" s="709">
        <v>17346.13077</v>
      </c>
      <c r="I216" s="706">
        <v>120160.95935</v>
      </c>
      <c r="J216" s="707">
        <v>-5587.64531216657</v>
      </c>
      <c r="K216" s="714">
        <v>0.63704330118399999</v>
      </c>
    </row>
    <row r="217" spans="1:11" ht="14.45" customHeight="1" thickBot="1" x14ac:dyDescent="0.25">
      <c r="A217" s="724" t="s">
        <v>535</v>
      </c>
      <c r="B217" s="701">
        <v>101386.50904861301</v>
      </c>
      <c r="C217" s="701">
        <v>93705.394270000004</v>
      </c>
      <c r="D217" s="702">
        <v>-7681.1147786126103</v>
      </c>
      <c r="E217" s="703">
        <v>0.92423928143199996</v>
      </c>
      <c r="F217" s="701">
        <v>0</v>
      </c>
      <c r="G217" s="702">
        <v>0</v>
      </c>
      <c r="H217" s="704">
        <v>0</v>
      </c>
      <c r="I217" s="701">
        <v>0</v>
      </c>
      <c r="J217" s="702">
        <v>0</v>
      </c>
      <c r="K217" s="712" t="s">
        <v>326</v>
      </c>
    </row>
    <row r="218" spans="1:11" ht="14.45" customHeight="1" thickBot="1" x14ac:dyDescent="0.25">
      <c r="A218" s="724" t="s">
        <v>536</v>
      </c>
      <c r="B218" s="701">
        <v>73380.715427828996</v>
      </c>
      <c r="C218" s="701">
        <v>85887.566080000004</v>
      </c>
      <c r="D218" s="702">
        <v>12506.850652171001</v>
      </c>
      <c r="E218" s="703">
        <v>1.1704378402310001</v>
      </c>
      <c r="F218" s="701">
        <v>188622.90699325001</v>
      </c>
      <c r="G218" s="702">
        <v>125748.604662167</v>
      </c>
      <c r="H218" s="704">
        <v>17346.13077</v>
      </c>
      <c r="I218" s="701">
        <v>120160.95935</v>
      </c>
      <c r="J218" s="702">
        <v>-5587.64531216657</v>
      </c>
      <c r="K218" s="705">
        <v>0.63704330118399999</v>
      </c>
    </row>
    <row r="219" spans="1:11" ht="14.45" customHeight="1" thickBot="1" x14ac:dyDescent="0.25">
      <c r="A219" s="723" t="s">
        <v>537</v>
      </c>
      <c r="B219" s="706">
        <v>0</v>
      </c>
      <c r="C219" s="706">
        <v>7384.3544899999997</v>
      </c>
      <c r="D219" s="707">
        <v>7384.3544899999997</v>
      </c>
      <c r="E219" s="708" t="s">
        <v>326</v>
      </c>
      <c r="F219" s="706">
        <v>0</v>
      </c>
      <c r="G219" s="707">
        <v>0</v>
      </c>
      <c r="H219" s="709">
        <v>7.8400899999989999</v>
      </c>
      <c r="I219" s="706">
        <v>2562.1297500000001</v>
      </c>
      <c r="J219" s="707">
        <v>2562.1297500000001</v>
      </c>
      <c r="K219" s="710" t="s">
        <v>326</v>
      </c>
    </row>
    <row r="220" spans="1:11" ht="14.45" customHeight="1" thickBot="1" x14ac:dyDescent="0.25">
      <c r="A220" s="724" t="s">
        <v>538</v>
      </c>
      <c r="B220" s="701">
        <v>0</v>
      </c>
      <c r="C220" s="701">
        <v>3669.06412</v>
      </c>
      <c r="D220" s="702">
        <v>3669.06412</v>
      </c>
      <c r="E220" s="711" t="s">
        <v>326</v>
      </c>
      <c r="F220" s="701">
        <v>0</v>
      </c>
      <c r="G220" s="702">
        <v>0</v>
      </c>
      <c r="H220" s="704">
        <v>0</v>
      </c>
      <c r="I220" s="701">
        <v>0</v>
      </c>
      <c r="J220" s="702">
        <v>0</v>
      </c>
      <c r="K220" s="712" t="s">
        <v>326</v>
      </c>
    </row>
    <row r="221" spans="1:11" ht="14.45" customHeight="1" thickBot="1" x14ac:dyDescent="0.25">
      <c r="A221" s="724" t="s">
        <v>539</v>
      </c>
      <c r="B221" s="701">
        <v>0</v>
      </c>
      <c r="C221" s="701">
        <v>3715.2903700000002</v>
      </c>
      <c r="D221" s="702">
        <v>3715.2903700000002</v>
      </c>
      <c r="E221" s="711" t="s">
        <v>326</v>
      </c>
      <c r="F221" s="701">
        <v>0</v>
      </c>
      <c r="G221" s="702">
        <v>0</v>
      </c>
      <c r="H221" s="704">
        <v>7.8400899999989999</v>
      </c>
      <c r="I221" s="701">
        <v>2562.1297500000001</v>
      </c>
      <c r="J221" s="702">
        <v>2562.1297500000001</v>
      </c>
      <c r="K221" s="712" t="s">
        <v>326</v>
      </c>
    </row>
    <row r="222" spans="1:11" ht="14.45" customHeight="1" thickBot="1" x14ac:dyDescent="0.25">
      <c r="A222" s="721" t="s">
        <v>540</v>
      </c>
      <c r="B222" s="701">
        <v>28.147184961836</v>
      </c>
      <c r="C222" s="701">
        <v>138.74835999999999</v>
      </c>
      <c r="D222" s="702">
        <v>110.60117503816301</v>
      </c>
      <c r="E222" s="703">
        <v>4.9293867286589998</v>
      </c>
      <c r="F222" s="701">
        <v>0</v>
      </c>
      <c r="G222" s="702">
        <v>0</v>
      </c>
      <c r="H222" s="704">
        <v>12.257999999999999</v>
      </c>
      <c r="I222" s="701">
        <v>48.964100000000002</v>
      </c>
      <c r="J222" s="702">
        <v>48.964100000000002</v>
      </c>
      <c r="K222" s="712" t="s">
        <v>326</v>
      </c>
    </row>
    <row r="223" spans="1:11" ht="14.45" customHeight="1" thickBot="1" x14ac:dyDescent="0.25">
      <c r="A223" s="722" t="s">
        <v>541</v>
      </c>
      <c r="B223" s="701">
        <v>0</v>
      </c>
      <c r="C223" s="701">
        <v>122.21701</v>
      </c>
      <c r="D223" s="702">
        <v>122.21701</v>
      </c>
      <c r="E223" s="711" t="s">
        <v>326</v>
      </c>
      <c r="F223" s="701">
        <v>0</v>
      </c>
      <c r="G223" s="702">
        <v>0</v>
      </c>
      <c r="H223" s="704">
        <v>12.25</v>
      </c>
      <c r="I223" s="701">
        <v>48.75</v>
      </c>
      <c r="J223" s="702">
        <v>48.75</v>
      </c>
      <c r="K223" s="712" t="s">
        <v>326</v>
      </c>
    </row>
    <row r="224" spans="1:11" ht="14.45" customHeight="1" thickBot="1" x14ac:dyDescent="0.25">
      <c r="A224" s="723" t="s">
        <v>542</v>
      </c>
      <c r="B224" s="706">
        <v>0</v>
      </c>
      <c r="C224" s="706">
        <v>88.967009999998993</v>
      </c>
      <c r="D224" s="707">
        <v>88.967009999998993</v>
      </c>
      <c r="E224" s="708" t="s">
        <v>326</v>
      </c>
      <c r="F224" s="706">
        <v>0</v>
      </c>
      <c r="G224" s="707">
        <v>0</v>
      </c>
      <c r="H224" s="709">
        <v>0</v>
      </c>
      <c r="I224" s="706">
        <v>0</v>
      </c>
      <c r="J224" s="707">
        <v>0</v>
      </c>
      <c r="K224" s="710" t="s">
        <v>326</v>
      </c>
    </row>
    <row r="225" spans="1:11" ht="14.45" customHeight="1" thickBot="1" x14ac:dyDescent="0.25">
      <c r="A225" s="724" t="s">
        <v>543</v>
      </c>
      <c r="B225" s="701">
        <v>0</v>
      </c>
      <c r="C225" s="701">
        <v>88.967009999998993</v>
      </c>
      <c r="D225" s="702">
        <v>88.967009999998993</v>
      </c>
      <c r="E225" s="711" t="s">
        <v>326</v>
      </c>
      <c r="F225" s="701">
        <v>0</v>
      </c>
      <c r="G225" s="702">
        <v>0</v>
      </c>
      <c r="H225" s="704">
        <v>0</v>
      </c>
      <c r="I225" s="701">
        <v>0</v>
      </c>
      <c r="J225" s="702">
        <v>0</v>
      </c>
      <c r="K225" s="712" t="s">
        <v>326</v>
      </c>
    </row>
    <row r="226" spans="1:11" ht="14.45" customHeight="1" thickBot="1" x14ac:dyDescent="0.25">
      <c r="A226" s="723" t="s">
        <v>544</v>
      </c>
      <c r="B226" s="706">
        <v>0</v>
      </c>
      <c r="C226" s="706">
        <v>33.25</v>
      </c>
      <c r="D226" s="707">
        <v>33.25</v>
      </c>
      <c r="E226" s="708" t="s">
        <v>326</v>
      </c>
      <c r="F226" s="706">
        <v>0</v>
      </c>
      <c r="G226" s="707">
        <v>0</v>
      </c>
      <c r="H226" s="709">
        <v>12.25</v>
      </c>
      <c r="I226" s="706">
        <v>48.75</v>
      </c>
      <c r="J226" s="707">
        <v>48.75</v>
      </c>
      <c r="K226" s="710" t="s">
        <v>326</v>
      </c>
    </row>
    <row r="227" spans="1:11" ht="14.45" customHeight="1" thickBot="1" x14ac:dyDescent="0.25">
      <c r="A227" s="724" t="s">
        <v>545</v>
      </c>
      <c r="B227" s="701">
        <v>0</v>
      </c>
      <c r="C227" s="701">
        <v>33.25</v>
      </c>
      <c r="D227" s="702">
        <v>33.25</v>
      </c>
      <c r="E227" s="711" t="s">
        <v>326</v>
      </c>
      <c r="F227" s="701">
        <v>0</v>
      </c>
      <c r="G227" s="702">
        <v>0</v>
      </c>
      <c r="H227" s="704">
        <v>12.25</v>
      </c>
      <c r="I227" s="701">
        <v>48.75</v>
      </c>
      <c r="J227" s="702">
        <v>48.75</v>
      </c>
      <c r="K227" s="712" t="s">
        <v>326</v>
      </c>
    </row>
    <row r="228" spans="1:11" ht="14.45" customHeight="1" thickBot="1" x14ac:dyDescent="0.25">
      <c r="A228" s="727" t="s">
        <v>546</v>
      </c>
      <c r="B228" s="706">
        <v>28.147184961836</v>
      </c>
      <c r="C228" s="706">
        <v>16.53135</v>
      </c>
      <c r="D228" s="707">
        <v>-11.615834961836001</v>
      </c>
      <c r="E228" s="713">
        <v>0.58731805764599998</v>
      </c>
      <c r="F228" s="706">
        <v>0</v>
      </c>
      <c r="G228" s="707">
        <v>0</v>
      </c>
      <c r="H228" s="709">
        <v>7.9999999989999997E-3</v>
      </c>
      <c r="I228" s="706">
        <v>0.21410000000000001</v>
      </c>
      <c r="J228" s="707">
        <v>0.21410000000000001</v>
      </c>
      <c r="K228" s="710" t="s">
        <v>326</v>
      </c>
    </row>
    <row r="229" spans="1:11" ht="14.45" customHeight="1" thickBot="1" x14ac:dyDescent="0.25">
      <c r="A229" s="723" t="s">
        <v>547</v>
      </c>
      <c r="B229" s="706">
        <v>0</v>
      </c>
      <c r="C229" s="706">
        <v>10</v>
      </c>
      <c r="D229" s="707">
        <v>10</v>
      </c>
      <c r="E229" s="708" t="s">
        <v>326</v>
      </c>
      <c r="F229" s="706">
        <v>0</v>
      </c>
      <c r="G229" s="707">
        <v>0</v>
      </c>
      <c r="H229" s="709">
        <v>0</v>
      </c>
      <c r="I229" s="706">
        <v>0</v>
      </c>
      <c r="J229" s="707">
        <v>0</v>
      </c>
      <c r="K229" s="714">
        <v>0</v>
      </c>
    </row>
    <row r="230" spans="1:11" ht="14.45" customHeight="1" thickBot="1" x14ac:dyDescent="0.25">
      <c r="A230" s="724" t="s">
        <v>548</v>
      </c>
      <c r="B230" s="701">
        <v>0</v>
      </c>
      <c r="C230" s="701">
        <v>10</v>
      </c>
      <c r="D230" s="702">
        <v>10</v>
      </c>
      <c r="E230" s="711" t="s">
        <v>342</v>
      </c>
      <c r="F230" s="701">
        <v>0</v>
      </c>
      <c r="G230" s="702">
        <v>0</v>
      </c>
      <c r="H230" s="704">
        <v>0</v>
      </c>
      <c r="I230" s="701">
        <v>0</v>
      </c>
      <c r="J230" s="702">
        <v>0</v>
      </c>
      <c r="K230" s="705">
        <v>0</v>
      </c>
    </row>
    <row r="231" spans="1:11" ht="14.45" customHeight="1" thickBot="1" x14ac:dyDescent="0.25">
      <c r="A231" s="723" t="s">
        <v>549</v>
      </c>
      <c r="B231" s="706">
        <v>28.147184961836</v>
      </c>
      <c r="C231" s="706">
        <v>6.5313499999999998</v>
      </c>
      <c r="D231" s="707">
        <v>-21.615834961836001</v>
      </c>
      <c r="E231" s="713">
        <v>0.23204274277699999</v>
      </c>
      <c r="F231" s="706">
        <v>0</v>
      </c>
      <c r="G231" s="707">
        <v>0</v>
      </c>
      <c r="H231" s="709">
        <v>7.9999999989999997E-3</v>
      </c>
      <c r="I231" s="706">
        <v>0.21410000000000001</v>
      </c>
      <c r="J231" s="707">
        <v>0.21410000000000001</v>
      </c>
      <c r="K231" s="710" t="s">
        <v>326</v>
      </c>
    </row>
    <row r="232" spans="1:11" ht="14.45" customHeight="1" thickBot="1" x14ac:dyDescent="0.25">
      <c r="A232" s="724" t="s">
        <v>550</v>
      </c>
      <c r="B232" s="701">
        <v>9.4462579177999995E-2</v>
      </c>
      <c r="C232" s="701">
        <v>0.61399999999999999</v>
      </c>
      <c r="D232" s="702">
        <v>0.51953742082099996</v>
      </c>
      <c r="E232" s="703">
        <v>6.4999283879309999</v>
      </c>
      <c r="F232" s="701">
        <v>0</v>
      </c>
      <c r="G232" s="702">
        <v>0</v>
      </c>
      <c r="H232" s="704">
        <v>7.9999999989999997E-3</v>
      </c>
      <c r="I232" s="701">
        <v>0.16200000000000001</v>
      </c>
      <c r="J232" s="702">
        <v>0.16200000000000001</v>
      </c>
      <c r="K232" s="712" t="s">
        <v>326</v>
      </c>
    </row>
    <row r="233" spans="1:11" ht="14.45" customHeight="1" thickBot="1" x14ac:dyDescent="0.25">
      <c r="A233" s="724" t="s">
        <v>551</v>
      </c>
      <c r="B233" s="701">
        <v>0</v>
      </c>
      <c r="C233" s="701">
        <v>0</v>
      </c>
      <c r="D233" s="702">
        <v>0</v>
      </c>
      <c r="E233" s="703">
        <v>1</v>
      </c>
      <c r="F233" s="701">
        <v>0</v>
      </c>
      <c r="G233" s="702">
        <v>0</v>
      </c>
      <c r="H233" s="704">
        <v>0</v>
      </c>
      <c r="I233" s="701">
        <v>5.21E-2</v>
      </c>
      <c r="J233" s="702">
        <v>5.21E-2</v>
      </c>
      <c r="K233" s="712" t="s">
        <v>342</v>
      </c>
    </row>
    <row r="234" spans="1:11" ht="14.45" customHeight="1" thickBot="1" x14ac:dyDescent="0.25">
      <c r="A234" s="724" t="s">
        <v>552</v>
      </c>
      <c r="B234" s="701">
        <v>28.052722382658001</v>
      </c>
      <c r="C234" s="701">
        <v>5.9173499999999999</v>
      </c>
      <c r="D234" s="702">
        <v>-22.135372382658002</v>
      </c>
      <c r="E234" s="703">
        <v>0.210936746861</v>
      </c>
      <c r="F234" s="701">
        <v>0</v>
      </c>
      <c r="G234" s="702">
        <v>0</v>
      </c>
      <c r="H234" s="704">
        <v>0</v>
      </c>
      <c r="I234" s="701">
        <v>0</v>
      </c>
      <c r="J234" s="702">
        <v>0</v>
      </c>
      <c r="K234" s="712" t="s">
        <v>326</v>
      </c>
    </row>
    <row r="235" spans="1:11" ht="14.45" customHeight="1" thickBot="1" x14ac:dyDescent="0.25">
      <c r="A235" s="721" t="s">
        <v>553</v>
      </c>
      <c r="B235" s="701">
        <v>82.225820194603003</v>
      </c>
      <c r="C235" s="701">
        <v>0</v>
      </c>
      <c r="D235" s="702">
        <v>-82.225820194603003</v>
      </c>
      <c r="E235" s="703">
        <v>0</v>
      </c>
      <c r="F235" s="701">
        <v>0</v>
      </c>
      <c r="G235" s="702">
        <v>0</v>
      </c>
      <c r="H235" s="704">
        <v>50.2</v>
      </c>
      <c r="I235" s="701">
        <v>50.2</v>
      </c>
      <c r="J235" s="702">
        <v>50.2</v>
      </c>
      <c r="K235" s="712" t="s">
        <v>342</v>
      </c>
    </row>
    <row r="236" spans="1:11" ht="14.45" customHeight="1" thickBot="1" x14ac:dyDescent="0.25">
      <c r="A236" s="727" t="s">
        <v>554</v>
      </c>
      <c r="B236" s="706">
        <v>82.225820194603003</v>
      </c>
      <c r="C236" s="706">
        <v>0</v>
      </c>
      <c r="D236" s="707">
        <v>-82.225820194603003</v>
      </c>
      <c r="E236" s="713">
        <v>0</v>
      </c>
      <c r="F236" s="706">
        <v>0</v>
      </c>
      <c r="G236" s="707">
        <v>0</v>
      </c>
      <c r="H236" s="709">
        <v>50.2</v>
      </c>
      <c r="I236" s="706">
        <v>50.2</v>
      </c>
      <c r="J236" s="707">
        <v>50.2</v>
      </c>
      <c r="K236" s="710" t="s">
        <v>342</v>
      </c>
    </row>
    <row r="237" spans="1:11" ht="14.45" customHeight="1" thickBot="1" x14ac:dyDescent="0.25">
      <c r="A237" s="723" t="s">
        <v>555</v>
      </c>
      <c r="B237" s="706">
        <v>82.225820194603003</v>
      </c>
      <c r="C237" s="706">
        <v>0</v>
      </c>
      <c r="D237" s="707">
        <v>-82.225820194603003</v>
      </c>
      <c r="E237" s="713">
        <v>0</v>
      </c>
      <c r="F237" s="706">
        <v>0</v>
      </c>
      <c r="G237" s="707">
        <v>0</v>
      </c>
      <c r="H237" s="709">
        <v>50.2</v>
      </c>
      <c r="I237" s="706">
        <v>50.2</v>
      </c>
      <c r="J237" s="707">
        <v>50.2</v>
      </c>
      <c r="K237" s="710" t="s">
        <v>342</v>
      </c>
    </row>
    <row r="238" spans="1:11" ht="14.45" customHeight="1" thickBot="1" x14ac:dyDescent="0.25">
      <c r="A238" s="724" t="s">
        <v>556</v>
      </c>
      <c r="B238" s="701">
        <v>82.225820194603003</v>
      </c>
      <c r="C238" s="701">
        <v>0</v>
      </c>
      <c r="D238" s="702">
        <v>-82.225820194603003</v>
      </c>
      <c r="E238" s="703">
        <v>0</v>
      </c>
      <c r="F238" s="701">
        <v>0</v>
      </c>
      <c r="G238" s="702">
        <v>0</v>
      </c>
      <c r="H238" s="704">
        <v>50.2</v>
      </c>
      <c r="I238" s="701">
        <v>50.2</v>
      </c>
      <c r="J238" s="702">
        <v>50.2</v>
      </c>
      <c r="K238" s="712" t="s">
        <v>342</v>
      </c>
    </row>
    <row r="239" spans="1:11" ht="14.45" customHeight="1" thickBot="1" x14ac:dyDescent="0.25">
      <c r="A239" s="720" t="s">
        <v>557</v>
      </c>
      <c r="B239" s="701">
        <v>11151.660673857599</v>
      </c>
      <c r="C239" s="701">
        <v>13927.801740000001</v>
      </c>
      <c r="D239" s="702">
        <v>2776.1410661424102</v>
      </c>
      <c r="E239" s="703">
        <v>1.24894418395</v>
      </c>
      <c r="F239" s="701">
        <v>12438.764234377701</v>
      </c>
      <c r="G239" s="702">
        <v>8292.5094895851398</v>
      </c>
      <c r="H239" s="704">
        <v>1046.9218900000001</v>
      </c>
      <c r="I239" s="701">
        <v>9432.1895999999997</v>
      </c>
      <c r="J239" s="702">
        <v>1139.6801104148601</v>
      </c>
      <c r="K239" s="705">
        <v>0.75828992513000004</v>
      </c>
    </row>
    <row r="240" spans="1:11" ht="14.45" customHeight="1" thickBot="1" x14ac:dyDescent="0.25">
      <c r="A240" s="725" t="s">
        <v>558</v>
      </c>
      <c r="B240" s="706">
        <v>11151.660673857599</v>
      </c>
      <c r="C240" s="706">
        <v>13927.801740000001</v>
      </c>
      <c r="D240" s="707">
        <v>2776.1410661424102</v>
      </c>
      <c r="E240" s="713">
        <v>1.24894418395</v>
      </c>
      <c r="F240" s="706">
        <v>12438.764234377701</v>
      </c>
      <c r="G240" s="707">
        <v>8292.5094895851398</v>
      </c>
      <c r="H240" s="709">
        <v>1046.9218900000001</v>
      </c>
      <c r="I240" s="706">
        <v>9432.1895999999997</v>
      </c>
      <c r="J240" s="707">
        <v>1139.6801104148601</v>
      </c>
      <c r="K240" s="714">
        <v>0.75828992513000004</v>
      </c>
    </row>
    <row r="241" spans="1:11" ht="14.45" customHeight="1" thickBot="1" x14ac:dyDescent="0.25">
      <c r="A241" s="727" t="s">
        <v>54</v>
      </c>
      <c r="B241" s="706">
        <v>11151.660673857599</v>
      </c>
      <c r="C241" s="706">
        <v>13927.801740000001</v>
      </c>
      <c r="D241" s="707">
        <v>2776.1410661424102</v>
      </c>
      <c r="E241" s="713">
        <v>1.24894418395</v>
      </c>
      <c r="F241" s="706">
        <v>12438.764234377701</v>
      </c>
      <c r="G241" s="707">
        <v>8292.5094895851398</v>
      </c>
      <c r="H241" s="709">
        <v>1046.9218900000001</v>
      </c>
      <c r="I241" s="706">
        <v>9432.1895999999997</v>
      </c>
      <c r="J241" s="707">
        <v>1139.6801104148601</v>
      </c>
      <c r="K241" s="714">
        <v>0.75828992513000004</v>
      </c>
    </row>
    <row r="242" spans="1:11" ht="14.45" customHeight="1" thickBot="1" x14ac:dyDescent="0.25">
      <c r="A242" s="726" t="s">
        <v>559</v>
      </c>
      <c r="B242" s="701">
        <v>0</v>
      </c>
      <c r="C242" s="701">
        <v>282.61604999999997</v>
      </c>
      <c r="D242" s="702">
        <v>282.61604999999997</v>
      </c>
      <c r="E242" s="711" t="s">
        <v>342</v>
      </c>
      <c r="F242" s="701">
        <v>534.98866744645295</v>
      </c>
      <c r="G242" s="702">
        <v>356.65911163096803</v>
      </c>
      <c r="H242" s="704">
        <v>29.5108</v>
      </c>
      <c r="I242" s="701">
        <v>249.93584000000001</v>
      </c>
      <c r="J242" s="702">
        <v>-106.723271630968</v>
      </c>
      <c r="K242" s="705">
        <v>0.467179690353</v>
      </c>
    </row>
    <row r="243" spans="1:11" ht="14.45" customHeight="1" thickBot="1" x14ac:dyDescent="0.25">
      <c r="A243" s="724" t="s">
        <v>560</v>
      </c>
      <c r="B243" s="701">
        <v>0</v>
      </c>
      <c r="C243" s="701">
        <v>282.61604999999997</v>
      </c>
      <c r="D243" s="702">
        <v>282.61604999999997</v>
      </c>
      <c r="E243" s="711" t="s">
        <v>342</v>
      </c>
      <c r="F243" s="701">
        <v>534.98866744645295</v>
      </c>
      <c r="G243" s="702">
        <v>356.65911163096803</v>
      </c>
      <c r="H243" s="704">
        <v>29.5108</v>
      </c>
      <c r="I243" s="701">
        <v>249.93584000000001</v>
      </c>
      <c r="J243" s="702">
        <v>-106.723271630968</v>
      </c>
      <c r="K243" s="705">
        <v>0.467179690353</v>
      </c>
    </row>
    <row r="244" spans="1:11" ht="14.45" customHeight="1" thickBot="1" x14ac:dyDescent="0.25">
      <c r="A244" s="723" t="s">
        <v>561</v>
      </c>
      <c r="B244" s="706">
        <v>134.476603583338</v>
      </c>
      <c r="C244" s="706">
        <v>89.370999999999995</v>
      </c>
      <c r="D244" s="707">
        <v>-45.105603583338002</v>
      </c>
      <c r="E244" s="713">
        <v>0.66458400657399996</v>
      </c>
      <c r="F244" s="706">
        <v>134.887742699207</v>
      </c>
      <c r="G244" s="707">
        <v>89.925161799470999</v>
      </c>
      <c r="H244" s="709">
        <v>5.28</v>
      </c>
      <c r="I244" s="706">
        <v>38.621000000000002</v>
      </c>
      <c r="J244" s="707">
        <v>-51.304161799470997</v>
      </c>
      <c r="K244" s="714">
        <v>0.28631956638200001</v>
      </c>
    </row>
    <row r="245" spans="1:11" ht="14.45" customHeight="1" thickBot="1" x14ac:dyDescent="0.25">
      <c r="A245" s="724" t="s">
        <v>562</v>
      </c>
      <c r="B245" s="701">
        <v>134.476603583338</v>
      </c>
      <c r="C245" s="701">
        <v>89.370999999999995</v>
      </c>
      <c r="D245" s="702">
        <v>-45.105603583338002</v>
      </c>
      <c r="E245" s="703">
        <v>0.66458400657399996</v>
      </c>
      <c r="F245" s="701">
        <v>134.887742699207</v>
      </c>
      <c r="G245" s="702">
        <v>89.925161799470999</v>
      </c>
      <c r="H245" s="704">
        <v>5.28</v>
      </c>
      <c r="I245" s="701">
        <v>38.621000000000002</v>
      </c>
      <c r="J245" s="702">
        <v>-51.304161799470997</v>
      </c>
      <c r="K245" s="705">
        <v>0.28631956638200001</v>
      </c>
    </row>
    <row r="246" spans="1:11" ht="14.45" customHeight="1" thickBot="1" x14ac:dyDescent="0.25">
      <c r="A246" s="723" t="s">
        <v>563</v>
      </c>
      <c r="B246" s="706">
        <v>177.713773493703</v>
      </c>
      <c r="C246" s="706">
        <v>121.23884</v>
      </c>
      <c r="D246" s="707">
        <v>-56.474933493701997</v>
      </c>
      <c r="E246" s="713">
        <v>0.68221408851099996</v>
      </c>
      <c r="F246" s="706">
        <v>257.31676791398797</v>
      </c>
      <c r="G246" s="707">
        <v>171.544511942659</v>
      </c>
      <c r="H246" s="709">
        <v>5.1551</v>
      </c>
      <c r="I246" s="706">
        <v>77.647419999999997</v>
      </c>
      <c r="J246" s="707">
        <v>-93.897091942657994</v>
      </c>
      <c r="K246" s="714">
        <v>0.30175810394800001</v>
      </c>
    </row>
    <row r="247" spans="1:11" ht="14.45" customHeight="1" thickBot="1" x14ac:dyDescent="0.25">
      <c r="A247" s="724" t="s">
        <v>564</v>
      </c>
      <c r="B247" s="701">
        <v>42.593663006494999</v>
      </c>
      <c r="C247" s="701">
        <v>40.14</v>
      </c>
      <c r="D247" s="702">
        <v>-2.4536630064949998</v>
      </c>
      <c r="E247" s="703">
        <v>0.94239370757700003</v>
      </c>
      <c r="F247" s="701">
        <v>180.37369739310699</v>
      </c>
      <c r="G247" s="702">
        <v>120.249131595405</v>
      </c>
      <c r="H247" s="704">
        <v>2.2200000000000002</v>
      </c>
      <c r="I247" s="701">
        <v>33.484000000000002</v>
      </c>
      <c r="J247" s="702">
        <v>-86.765131595404</v>
      </c>
      <c r="K247" s="705">
        <v>0.185636822241</v>
      </c>
    </row>
    <row r="248" spans="1:11" ht="14.45" customHeight="1" thickBot="1" x14ac:dyDescent="0.25">
      <c r="A248" s="724" t="s">
        <v>565</v>
      </c>
      <c r="B248" s="701">
        <v>105.304799642961</v>
      </c>
      <c r="C248" s="701">
        <v>42.075899999999997</v>
      </c>
      <c r="D248" s="702">
        <v>-63.228899642960002</v>
      </c>
      <c r="E248" s="703">
        <v>0.39956298423800002</v>
      </c>
      <c r="F248" s="701">
        <v>41.958027967021998</v>
      </c>
      <c r="G248" s="702">
        <v>27.972018644681</v>
      </c>
      <c r="H248" s="704">
        <v>0.53900000000000003</v>
      </c>
      <c r="I248" s="701">
        <v>26.441099999999999</v>
      </c>
      <c r="J248" s="702">
        <v>-1.5309186446809999</v>
      </c>
      <c r="K248" s="705">
        <v>0.63017976013499999</v>
      </c>
    </row>
    <row r="249" spans="1:11" ht="14.45" customHeight="1" thickBot="1" x14ac:dyDescent="0.25">
      <c r="A249" s="724" t="s">
        <v>566</v>
      </c>
      <c r="B249" s="701">
        <v>29.815310844246</v>
      </c>
      <c r="C249" s="701">
        <v>39.022939999999998</v>
      </c>
      <c r="D249" s="702">
        <v>9.2076291557530006</v>
      </c>
      <c r="E249" s="703">
        <v>1.30882217542</v>
      </c>
      <c r="F249" s="701">
        <v>34.985042553858001</v>
      </c>
      <c r="G249" s="702">
        <v>23.323361702572001</v>
      </c>
      <c r="H249" s="704">
        <v>2.3961000000000001</v>
      </c>
      <c r="I249" s="701">
        <v>17.72232</v>
      </c>
      <c r="J249" s="702">
        <v>-5.6010417025720001</v>
      </c>
      <c r="K249" s="705">
        <v>0.50656848487999995</v>
      </c>
    </row>
    <row r="250" spans="1:11" ht="14.45" customHeight="1" thickBot="1" x14ac:dyDescent="0.25">
      <c r="A250" s="726" t="s">
        <v>567</v>
      </c>
      <c r="B250" s="701">
        <v>0</v>
      </c>
      <c r="C250" s="701">
        <v>0</v>
      </c>
      <c r="D250" s="702">
        <v>0</v>
      </c>
      <c r="E250" s="703">
        <v>1</v>
      </c>
      <c r="F250" s="701">
        <v>0</v>
      </c>
      <c r="G250" s="702">
        <v>0</v>
      </c>
      <c r="H250" s="704">
        <v>7.7325600000000003</v>
      </c>
      <c r="I250" s="701">
        <v>25.587029999999999</v>
      </c>
      <c r="J250" s="702">
        <v>25.587029999999999</v>
      </c>
      <c r="K250" s="712" t="s">
        <v>342</v>
      </c>
    </row>
    <row r="251" spans="1:11" ht="14.45" customHeight="1" thickBot="1" x14ac:dyDescent="0.25">
      <c r="A251" s="724" t="s">
        <v>568</v>
      </c>
      <c r="B251" s="701">
        <v>0</v>
      </c>
      <c r="C251" s="701">
        <v>0</v>
      </c>
      <c r="D251" s="702">
        <v>0</v>
      </c>
      <c r="E251" s="703">
        <v>1</v>
      </c>
      <c r="F251" s="701">
        <v>0</v>
      </c>
      <c r="G251" s="702">
        <v>0</v>
      </c>
      <c r="H251" s="704">
        <v>7.7325600000000003</v>
      </c>
      <c r="I251" s="701">
        <v>25.587029999999999</v>
      </c>
      <c r="J251" s="702">
        <v>25.587029999999999</v>
      </c>
      <c r="K251" s="712" t="s">
        <v>342</v>
      </c>
    </row>
    <row r="252" spans="1:11" ht="14.45" customHeight="1" thickBot="1" x14ac:dyDescent="0.25">
      <c r="A252" s="723" t="s">
        <v>569</v>
      </c>
      <c r="B252" s="706">
        <v>996.05369466594095</v>
      </c>
      <c r="C252" s="706">
        <v>1149.59078</v>
      </c>
      <c r="D252" s="707">
        <v>153.53708533405899</v>
      </c>
      <c r="E252" s="713">
        <v>1.154145390109</v>
      </c>
      <c r="F252" s="706">
        <v>1084.2954837407101</v>
      </c>
      <c r="G252" s="707">
        <v>722.86365582714097</v>
      </c>
      <c r="H252" s="709">
        <v>0</v>
      </c>
      <c r="I252" s="706">
        <v>276.70693999999997</v>
      </c>
      <c r="J252" s="707">
        <v>-446.15671582713998</v>
      </c>
      <c r="K252" s="714">
        <v>0.255195142052</v>
      </c>
    </row>
    <row r="253" spans="1:11" ht="14.45" customHeight="1" thickBot="1" x14ac:dyDescent="0.25">
      <c r="A253" s="724" t="s">
        <v>570</v>
      </c>
      <c r="B253" s="701">
        <v>996.05369466594095</v>
      </c>
      <c r="C253" s="701">
        <v>1149.59078</v>
      </c>
      <c r="D253" s="702">
        <v>153.53708533405899</v>
      </c>
      <c r="E253" s="703">
        <v>1.154145390109</v>
      </c>
      <c r="F253" s="701">
        <v>1084.2954837407101</v>
      </c>
      <c r="G253" s="702">
        <v>722.86365582714097</v>
      </c>
      <c r="H253" s="704">
        <v>0</v>
      </c>
      <c r="I253" s="701">
        <v>276.70693999999997</v>
      </c>
      <c r="J253" s="702">
        <v>-446.15671582713998</v>
      </c>
      <c r="K253" s="705">
        <v>0.255195142052</v>
      </c>
    </row>
    <row r="254" spans="1:11" ht="14.45" customHeight="1" thickBot="1" x14ac:dyDescent="0.25">
      <c r="A254" s="723" t="s">
        <v>571</v>
      </c>
      <c r="B254" s="706">
        <v>0</v>
      </c>
      <c r="C254" s="706">
        <v>1.849</v>
      </c>
      <c r="D254" s="707">
        <v>1.849</v>
      </c>
      <c r="E254" s="708" t="s">
        <v>342</v>
      </c>
      <c r="F254" s="706">
        <v>0</v>
      </c>
      <c r="G254" s="707">
        <v>0</v>
      </c>
      <c r="H254" s="709">
        <v>0.35</v>
      </c>
      <c r="I254" s="706">
        <v>1.276</v>
      </c>
      <c r="J254" s="707">
        <v>1.276</v>
      </c>
      <c r="K254" s="710" t="s">
        <v>342</v>
      </c>
    </row>
    <row r="255" spans="1:11" ht="14.45" customHeight="1" thickBot="1" x14ac:dyDescent="0.25">
      <c r="A255" s="724" t="s">
        <v>572</v>
      </c>
      <c r="B255" s="701">
        <v>0</v>
      </c>
      <c r="C255" s="701">
        <v>1.849</v>
      </c>
      <c r="D255" s="702">
        <v>1.849</v>
      </c>
      <c r="E255" s="711" t="s">
        <v>342</v>
      </c>
      <c r="F255" s="701">
        <v>0</v>
      </c>
      <c r="G255" s="702">
        <v>0</v>
      </c>
      <c r="H255" s="704">
        <v>0.35</v>
      </c>
      <c r="I255" s="701">
        <v>1.276</v>
      </c>
      <c r="J255" s="702">
        <v>1.276</v>
      </c>
      <c r="K255" s="712" t="s">
        <v>342</v>
      </c>
    </row>
    <row r="256" spans="1:11" ht="14.45" customHeight="1" thickBot="1" x14ac:dyDescent="0.25">
      <c r="A256" s="723" t="s">
        <v>573</v>
      </c>
      <c r="B256" s="706">
        <v>1246.84687506722</v>
      </c>
      <c r="C256" s="706">
        <v>1044.2981600000001</v>
      </c>
      <c r="D256" s="707">
        <v>-202.54871506721801</v>
      </c>
      <c r="E256" s="713">
        <v>0.83755125098500005</v>
      </c>
      <c r="F256" s="706">
        <v>1402.17937759197</v>
      </c>
      <c r="G256" s="707">
        <v>934.78625172798297</v>
      </c>
      <c r="H256" s="709">
        <v>66.672910000000002</v>
      </c>
      <c r="I256" s="706">
        <v>825.71294</v>
      </c>
      <c r="J256" s="707">
        <v>-109.073311727983</v>
      </c>
      <c r="K256" s="714">
        <v>0.58887825138100003</v>
      </c>
    </row>
    <row r="257" spans="1:11" ht="14.45" customHeight="1" thickBot="1" x14ac:dyDescent="0.25">
      <c r="A257" s="724" t="s">
        <v>574</v>
      </c>
      <c r="B257" s="701">
        <v>1246.84687506722</v>
      </c>
      <c r="C257" s="701">
        <v>1044.2981600000001</v>
      </c>
      <c r="D257" s="702">
        <v>-202.54871506721801</v>
      </c>
      <c r="E257" s="703">
        <v>0.83755125098500005</v>
      </c>
      <c r="F257" s="701">
        <v>1402.17937759197</v>
      </c>
      <c r="G257" s="702">
        <v>934.78625172798297</v>
      </c>
      <c r="H257" s="704">
        <v>66.672910000000002</v>
      </c>
      <c r="I257" s="701">
        <v>825.71294</v>
      </c>
      <c r="J257" s="702">
        <v>-109.073311727983</v>
      </c>
      <c r="K257" s="705">
        <v>0.58887825138100003</v>
      </c>
    </row>
    <row r="258" spans="1:11" ht="14.45" customHeight="1" thickBot="1" x14ac:dyDescent="0.25">
      <c r="A258" s="723" t="s">
        <v>575</v>
      </c>
      <c r="B258" s="706">
        <v>0</v>
      </c>
      <c r="C258" s="706">
        <v>1470.58422</v>
      </c>
      <c r="D258" s="707">
        <v>1470.58422</v>
      </c>
      <c r="E258" s="708" t="s">
        <v>342</v>
      </c>
      <c r="F258" s="706">
        <v>0</v>
      </c>
      <c r="G258" s="707">
        <v>0</v>
      </c>
      <c r="H258" s="709">
        <v>138.34132</v>
      </c>
      <c r="I258" s="706">
        <v>970.36789999999996</v>
      </c>
      <c r="J258" s="707">
        <v>970.36789999999996</v>
      </c>
      <c r="K258" s="710" t="s">
        <v>342</v>
      </c>
    </row>
    <row r="259" spans="1:11" ht="14.45" customHeight="1" thickBot="1" x14ac:dyDescent="0.25">
      <c r="A259" s="724" t="s">
        <v>576</v>
      </c>
      <c r="B259" s="701">
        <v>0</v>
      </c>
      <c r="C259" s="701">
        <v>1470.58422</v>
      </c>
      <c r="D259" s="702">
        <v>1470.58422</v>
      </c>
      <c r="E259" s="711" t="s">
        <v>342</v>
      </c>
      <c r="F259" s="701">
        <v>0</v>
      </c>
      <c r="G259" s="702">
        <v>0</v>
      </c>
      <c r="H259" s="704">
        <v>138.34132</v>
      </c>
      <c r="I259" s="701">
        <v>970.36789999999996</v>
      </c>
      <c r="J259" s="702">
        <v>970.36789999999996</v>
      </c>
      <c r="K259" s="712" t="s">
        <v>342</v>
      </c>
    </row>
    <row r="260" spans="1:11" ht="14.45" customHeight="1" thickBot="1" x14ac:dyDescent="0.25">
      <c r="A260" s="723" t="s">
        <v>577</v>
      </c>
      <c r="B260" s="706">
        <v>8596.5697270473902</v>
      </c>
      <c r="C260" s="706">
        <v>9768.2536899999996</v>
      </c>
      <c r="D260" s="707">
        <v>1171.68396295261</v>
      </c>
      <c r="E260" s="713">
        <v>1.136296685789</v>
      </c>
      <c r="F260" s="706">
        <v>9025.0961949853809</v>
      </c>
      <c r="G260" s="707">
        <v>6016.7307966569197</v>
      </c>
      <c r="H260" s="709">
        <v>793.87919999999997</v>
      </c>
      <c r="I260" s="706">
        <v>6966.3345300000001</v>
      </c>
      <c r="J260" s="707">
        <v>949.60373334308304</v>
      </c>
      <c r="K260" s="714">
        <v>0.77188479540699995</v>
      </c>
    </row>
    <row r="261" spans="1:11" ht="14.45" customHeight="1" thickBot="1" x14ac:dyDescent="0.25">
      <c r="A261" s="724" t="s">
        <v>578</v>
      </c>
      <c r="B261" s="701">
        <v>8596.5697270473902</v>
      </c>
      <c r="C261" s="701">
        <v>9768.2536899999996</v>
      </c>
      <c r="D261" s="702">
        <v>1171.68396295261</v>
      </c>
      <c r="E261" s="703">
        <v>1.136296685789</v>
      </c>
      <c r="F261" s="701">
        <v>9025.0961949853809</v>
      </c>
      <c r="G261" s="702">
        <v>6016.7307966569197</v>
      </c>
      <c r="H261" s="704">
        <v>793.87919999999997</v>
      </c>
      <c r="I261" s="701">
        <v>6966.3345300000001</v>
      </c>
      <c r="J261" s="702">
        <v>949.60373334308304</v>
      </c>
      <c r="K261" s="705">
        <v>0.77188479540699995</v>
      </c>
    </row>
    <row r="262" spans="1:11" ht="14.45" customHeight="1" thickBot="1" x14ac:dyDescent="0.25">
      <c r="A262" s="720" t="s">
        <v>579</v>
      </c>
      <c r="B262" s="701">
        <v>0</v>
      </c>
      <c r="C262" s="701">
        <v>28.478480000000001</v>
      </c>
      <c r="D262" s="702">
        <v>28.478480000000001</v>
      </c>
      <c r="E262" s="711" t="s">
        <v>326</v>
      </c>
      <c r="F262" s="701">
        <v>0</v>
      </c>
      <c r="G262" s="702">
        <v>0</v>
      </c>
      <c r="H262" s="704">
        <v>1.0582</v>
      </c>
      <c r="I262" s="701">
        <v>17.803879999999999</v>
      </c>
      <c r="J262" s="702">
        <v>17.803879999999999</v>
      </c>
      <c r="K262" s="712" t="s">
        <v>342</v>
      </c>
    </row>
    <row r="263" spans="1:11" ht="14.45" customHeight="1" thickBot="1" x14ac:dyDescent="0.25">
      <c r="A263" s="725" t="s">
        <v>580</v>
      </c>
      <c r="B263" s="706">
        <v>0</v>
      </c>
      <c r="C263" s="706">
        <v>28.478480000000001</v>
      </c>
      <c r="D263" s="707">
        <v>28.478480000000001</v>
      </c>
      <c r="E263" s="708" t="s">
        <v>326</v>
      </c>
      <c r="F263" s="706">
        <v>0</v>
      </c>
      <c r="G263" s="707">
        <v>0</v>
      </c>
      <c r="H263" s="709">
        <v>1.0582</v>
      </c>
      <c r="I263" s="706">
        <v>17.803879999999999</v>
      </c>
      <c r="J263" s="707">
        <v>17.803879999999999</v>
      </c>
      <c r="K263" s="710" t="s">
        <v>342</v>
      </c>
    </row>
    <row r="264" spans="1:11" ht="14.45" customHeight="1" thickBot="1" x14ac:dyDescent="0.25">
      <c r="A264" s="727" t="s">
        <v>581</v>
      </c>
      <c r="B264" s="706">
        <v>0</v>
      </c>
      <c r="C264" s="706">
        <v>28.478480000000001</v>
      </c>
      <c r="D264" s="707">
        <v>28.478480000000001</v>
      </c>
      <c r="E264" s="708" t="s">
        <v>326</v>
      </c>
      <c r="F264" s="706">
        <v>0</v>
      </c>
      <c r="G264" s="707">
        <v>0</v>
      </c>
      <c r="H264" s="709">
        <v>1.0582</v>
      </c>
      <c r="I264" s="706">
        <v>17.803879999999999</v>
      </c>
      <c r="J264" s="707">
        <v>17.803879999999999</v>
      </c>
      <c r="K264" s="710" t="s">
        <v>342</v>
      </c>
    </row>
    <row r="265" spans="1:11" ht="14.45" customHeight="1" thickBot="1" x14ac:dyDescent="0.25">
      <c r="A265" s="723" t="s">
        <v>582</v>
      </c>
      <c r="B265" s="706">
        <v>0</v>
      </c>
      <c r="C265" s="706">
        <v>28.478480000000001</v>
      </c>
      <c r="D265" s="707">
        <v>28.478480000000001</v>
      </c>
      <c r="E265" s="708" t="s">
        <v>342</v>
      </c>
      <c r="F265" s="706">
        <v>0</v>
      </c>
      <c r="G265" s="707">
        <v>0</v>
      </c>
      <c r="H265" s="709">
        <v>1.0582</v>
      </c>
      <c r="I265" s="706">
        <v>17.803879999999999</v>
      </c>
      <c r="J265" s="707">
        <v>17.803879999999999</v>
      </c>
      <c r="K265" s="710" t="s">
        <v>342</v>
      </c>
    </row>
    <row r="266" spans="1:11" ht="14.45" customHeight="1" thickBot="1" x14ac:dyDescent="0.25">
      <c r="A266" s="724" t="s">
        <v>583</v>
      </c>
      <c r="B266" s="701">
        <v>0</v>
      </c>
      <c r="C266" s="701">
        <v>20.670680000000001</v>
      </c>
      <c r="D266" s="702">
        <v>20.670680000000001</v>
      </c>
      <c r="E266" s="711" t="s">
        <v>342</v>
      </c>
      <c r="F266" s="701">
        <v>0</v>
      </c>
      <c r="G266" s="702">
        <v>0</v>
      </c>
      <c r="H266" s="704">
        <v>0</v>
      </c>
      <c r="I266" s="701">
        <v>16.74568</v>
      </c>
      <c r="J266" s="702">
        <v>16.74568</v>
      </c>
      <c r="K266" s="712" t="s">
        <v>342</v>
      </c>
    </row>
    <row r="267" spans="1:11" ht="14.45" customHeight="1" thickBot="1" x14ac:dyDescent="0.25">
      <c r="A267" s="724" t="s">
        <v>584</v>
      </c>
      <c r="B267" s="701">
        <v>0</v>
      </c>
      <c r="C267" s="701">
        <v>7.8078000000000003</v>
      </c>
      <c r="D267" s="702">
        <v>7.8078000000000003</v>
      </c>
      <c r="E267" s="711" t="s">
        <v>342</v>
      </c>
      <c r="F267" s="701">
        <v>0</v>
      </c>
      <c r="G267" s="702">
        <v>0</v>
      </c>
      <c r="H267" s="704">
        <v>1.0582</v>
      </c>
      <c r="I267" s="701">
        <v>1.0582</v>
      </c>
      <c r="J267" s="702">
        <v>1.0582</v>
      </c>
      <c r="K267" s="712" t="s">
        <v>342</v>
      </c>
    </row>
    <row r="268" spans="1:11" ht="14.45" customHeight="1" thickBot="1" x14ac:dyDescent="0.25">
      <c r="A268" s="728"/>
      <c r="B268" s="701">
        <v>101.9191977804</v>
      </c>
      <c r="C268" s="701">
        <v>1409.1335599997301</v>
      </c>
      <c r="D268" s="702">
        <v>1307.21436221933</v>
      </c>
      <c r="E268" s="703">
        <v>13.825987553747</v>
      </c>
      <c r="F268" s="701">
        <v>-229.732373878825</v>
      </c>
      <c r="G268" s="702">
        <v>-153.15491591921699</v>
      </c>
      <c r="H268" s="704">
        <v>1503.1955599999601</v>
      </c>
      <c r="I268" s="701">
        <v>-8287.7712999999494</v>
      </c>
      <c r="J268" s="702">
        <v>-8134.6163840807403</v>
      </c>
      <c r="K268" s="705">
        <v>36.075765727173</v>
      </c>
    </row>
    <row r="269" spans="1:11" ht="14.45" customHeight="1" thickBot="1" x14ac:dyDescent="0.25">
      <c r="A269" s="729" t="s">
        <v>66</v>
      </c>
      <c r="B269" s="716">
        <v>101.9191977804</v>
      </c>
      <c r="C269" s="716">
        <v>1409.1335599997301</v>
      </c>
      <c r="D269" s="717">
        <v>1307.21436221934</v>
      </c>
      <c r="E269" s="718" t="s">
        <v>326</v>
      </c>
      <c r="F269" s="716">
        <v>-229.732373878825</v>
      </c>
      <c r="G269" s="717">
        <v>-153.15491591922199</v>
      </c>
      <c r="H269" s="716">
        <v>1503.1955599999601</v>
      </c>
      <c r="I269" s="716">
        <v>-8287.7712999999603</v>
      </c>
      <c r="J269" s="717">
        <v>-8134.6163840807303</v>
      </c>
      <c r="K269" s="719">
        <v>36.075765727173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E5408726-2B88-4834-8621-E16123AE827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325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236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30" t="s">
        <v>585</v>
      </c>
      <c r="B5" s="731" t="s">
        <v>586</v>
      </c>
      <c r="C5" s="732" t="s">
        <v>587</v>
      </c>
      <c r="D5" s="732" t="s">
        <v>587</v>
      </c>
      <c r="E5" s="732"/>
      <c r="F5" s="732" t="s">
        <v>587</v>
      </c>
      <c r="G5" s="732" t="s">
        <v>587</v>
      </c>
      <c r="H5" s="732" t="s">
        <v>587</v>
      </c>
      <c r="I5" s="733" t="s">
        <v>587</v>
      </c>
      <c r="J5" s="734" t="s">
        <v>73</v>
      </c>
    </row>
    <row r="6" spans="1:10" ht="14.45" customHeight="1" x14ac:dyDescent="0.2">
      <c r="A6" s="730" t="s">
        <v>585</v>
      </c>
      <c r="B6" s="731" t="s">
        <v>588</v>
      </c>
      <c r="C6" s="732">
        <v>3937.1267499999994</v>
      </c>
      <c r="D6" s="732">
        <v>4882.7432399999998</v>
      </c>
      <c r="E6" s="732"/>
      <c r="F6" s="732">
        <v>5080.9042300000019</v>
      </c>
      <c r="G6" s="732">
        <v>4866.666854980469</v>
      </c>
      <c r="H6" s="732">
        <v>214.23737501953292</v>
      </c>
      <c r="I6" s="733">
        <v>1.0440213767252808</v>
      </c>
      <c r="J6" s="734" t="s">
        <v>1</v>
      </c>
    </row>
    <row r="7" spans="1:10" ht="14.45" customHeight="1" x14ac:dyDescent="0.2">
      <c r="A7" s="730" t="s">
        <v>585</v>
      </c>
      <c r="B7" s="731" t="s">
        <v>589</v>
      </c>
      <c r="C7" s="732">
        <v>194.19966999999997</v>
      </c>
      <c r="D7" s="732">
        <v>272.95013999999992</v>
      </c>
      <c r="E7" s="732"/>
      <c r="F7" s="732">
        <v>285.78319999999979</v>
      </c>
      <c r="G7" s="732">
        <v>266.66667578124998</v>
      </c>
      <c r="H7" s="732">
        <v>19.116524218749817</v>
      </c>
      <c r="I7" s="733">
        <v>1.0716869633700739</v>
      </c>
      <c r="J7" s="734" t="s">
        <v>1</v>
      </c>
    </row>
    <row r="8" spans="1:10" ht="14.45" customHeight="1" x14ac:dyDescent="0.2">
      <c r="A8" s="730" t="s">
        <v>585</v>
      </c>
      <c r="B8" s="731" t="s">
        <v>590</v>
      </c>
      <c r="C8" s="732">
        <v>52.419439999999987</v>
      </c>
      <c r="D8" s="732">
        <v>78.013210000000015</v>
      </c>
      <c r="E8" s="732"/>
      <c r="F8" s="732">
        <v>56.980249999999991</v>
      </c>
      <c r="G8" s="732">
        <v>73.333332031249995</v>
      </c>
      <c r="H8" s="732">
        <v>-16.353082031250004</v>
      </c>
      <c r="I8" s="733">
        <v>0.77700342288713453</v>
      </c>
      <c r="J8" s="734" t="s">
        <v>1</v>
      </c>
    </row>
    <row r="9" spans="1:10" ht="14.45" customHeight="1" x14ac:dyDescent="0.2">
      <c r="A9" s="730" t="s">
        <v>585</v>
      </c>
      <c r="B9" s="731" t="s">
        <v>591</v>
      </c>
      <c r="C9" s="732">
        <v>0</v>
      </c>
      <c r="D9" s="732">
        <v>0</v>
      </c>
      <c r="E9" s="732"/>
      <c r="F9" s="732">
        <v>3.9</v>
      </c>
      <c r="G9" s="732">
        <v>3.3333332519531251</v>
      </c>
      <c r="H9" s="732">
        <v>0.56666674804687478</v>
      </c>
      <c r="I9" s="733">
        <v>1.1700000285644538</v>
      </c>
      <c r="J9" s="734" t="s">
        <v>1</v>
      </c>
    </row>
    <row r="10" spans="1:10" ht="14.45" customHeight="1" x14ac:dyDescent="0.2">
      <c r="A10" s="730" t="s">
        <v>585</v>
      </c>
      <c r="B10" s="731" t="s">
        <v>592</v>
      </c>
      <c r="C10" s="732">
        <v>779.42716000000053</v>
      </c>
      <c r="D10" s="732">
        <v>1246.006190000001</v>
      </c>
      <c r="E10" s="732"/>
      <c r="F10" s="732">
        <v>1191.9419900000007</v>
      </c>
      <c r="G10" s="732">
        <v>1300</v>
      </c>
      <c r="H10" s="732">
        <v>-108.05800999999929</v>
      </c>
      <c r="I10" s="733">
        <v>0.91687845384615441</v>
      </c>
      <c r="J10" s="734" t="s">
        <v>1</v>
      </c>
    </row>
    <row r="11" spans="1:10" ht="14.45" customHeight="1" x14ac:dyDescent="0.2">
      <c r="A11" s="730" t="s">
        <v>585</v>
      </c>
      <c r="B11" s="731" t="s">
        <v>593</v>
      </c>
      <c r="C11" s="732">
        <v>0</v>
      </c>
      <c r="D11" s="732">
        <v>0</v>
      </c>
      <c r="E11" s="732"/>
      <c r="F11" s="732">
        <v>146.13968000000003</v>
      </c>
      <c r="G11" s="732">
        <v>0</v>
      </c>
      <c r="H11" s="732">
        <v>146.13968000000003</v>
      </c>
      <c r="I11" s="733" t="s">
        <v>587</v>
      </c>
      <c r="J11" s="734" t="s">
        <v>1</v>
      </c>
    </row>
    <row r="12" spans="1:10" ht="14.45" customHeight="1" x14ac:dyDescent="0.2">
      <c r="A12" s="730" t="s">
        <v>585</v>
      </c>
      <c r="B12" s="731" t="s">
        <v>594</v>
      </c>
      <c r="C12" s="732">
        <v>31.995510000000003</v>
      </c>
      <c r="D12" s="732">
        <v>31.995510000000003</v>
      </c>
      <c r="E12" s="732"/>
      <c r="F12" s="732">
        <v>10.536860000000001</v>
      </c>
      <c r="G12" s="732">
        <v>26.666666015625001</v>
      </c>
      <c r="H12" s="732">
        <v>-16.129806015625</v>
      </c>
      <c r="I12" s="733">
        <v>0.39513225964678372</v>
      </c>
      <c r="J12" s="734" t="s">
        <v>1</v>
      </c>
    </row>
    <row r="13" spans="1:10" ht="14.45" customHeight="1" x14ac:dyDescent="0.2">
      <c r="A13" s="730" t="s">
        <v>585</v>
      </c>
      <c r="B13" s="731" t="s">
        <v>595</v>
      </c>
      <c r="C13" s="732">
        <v>359.25135999999986</v>
      </c>
      <c r="D13" s="732">
        <v>453.42162999999994</v>
      </c>
      <c r="E13" s="732"/>
      <c r="F13" s="732">
        <v>286.0020300000001</v>
      </c>
      <c r="G13" s="732">
        <v>446.66666015624997</v>
      </c>
      <c r="H13" s="732">
        <v>-160.66463015624987</v>
      </c>
      <c r="I13" s="733">
        <v>0.64030306157158179</v>
      </c>
      <c r="J13" s="734" t="s">
        <v>1</v>
      </c>
    </row>
    <row r="14" spans="1:10" ht="14.45" customHeight="1" x14ac:dyDescent="0.2">
      <c r="A14" s="730" t="s">
        <v>585</v>
      </c>
      <c r="B14" s="731" t="s">
        <v>596</v>
      </c>
      <c r="C14" s="732">
        <v>131.4999</v>
      </c>
      <c r="D14" s="732">
        <v>13.76145</v>
      </c>
      <c r="E14" s="732"/>
      <c r="F14" s="732">
        <v>11.297840000000001</v>
      </c>
      <c r="G14" s="732">
        <v>53.333333984375003</v>
      </c>
      <c r="H14" s="732">
        <v>-42.035493984375002</v>
      </c>
      <c r="I14" s="733">
        <v>0.21183449741412969</v>
      </c>
      <c r="J14" s="734" t="s">
        <v>1</v>
      </c>
    </row>
    <row r="15" spans="1:10" ht="14.45" customHeight="1" x14ac:dyDescent="0.2">
      <c r="A15" s="730" t="s">
        <v>585</v>
      </c>
      <c r="B15" s="731" t="s">
        <v>597</v>
      </c>
      <c r="C15" s="732">
        <v>172.89818000000002</v>
      </c>
      <c r="D15" s="732">
        <v>140.48876000000001</v>
      </c>
      <c r="E15" s="732"/>
      <c r="F15" s="732">
        <v>140.0788</v>
      </c>
      <c r="G15" s="732">
        <v>173.33334521484375</v>
      </c>
      <c r="H15" s="732">
        <v>-33.254545214843745</v>
      </c>
      <c r="I15" s="733">
        <v>0.80814686768073796</v>
      </c>
      <c r="J15" s="734" t="s">
        <v>1</v>
      </c>
    </row>
    <row r="16" spans="1:10" ht="14.45" customHeight="1" x14ac:dyDescent="0.2">
      <c r="A16" s="730" t="s">
        <v>585</v>
      </c>
      <c r="B16" s="731" t="s">
        <v>598</v>
      </c>
      <c r="C16" s="732">
        <v>5658.8179699999991</v>
      </c>
      <c r="D16" s="732">
        <v>7119.3801300000005</v>
      </c>
      <c r="E16" s="732"/>
      <c r="F16" s="732">
        <v>7213.5648800000017</v>
      </c>
      <c r="G16" s="732">
        <v>7210.0002014160164</v>
      </c>
      <c r="H16" s="732">
        <v>3.5646785839853692</v>
      </c>
      <c r="I16" s="733">
        <v>1.0004944075567828</v>
      </c>
      <c r="J16" s="734" t="s">
        <v>599</v>
      </c>
    </row>
    <row r="18" spans="1:10" ht="14.45" customHeight="1" x14ac:dyDescent="0.2">
      <c r="A18" s="730" t="s">
        <v>585</v>
      </c>
      <c r="B18" s="731" t="s">
        <v>586</v>
      </c>
      <c r="C18" s="732" t="s">
        <v>587</v>
      </c>
      <c r="D18" s="732" t="s">
        <v>587</v>
      </c>
      <c r="E18" s="732"/>
      <c r="F18" s="732" t="s">
        <v>587</v>
      </c>
      <c r="G18" s="732" t="s">
        <v>587</v>
      </c>
      <c r="H18" s="732" t="s">
        <v>587</v>
      </c>
      <c r="I18" s="733" t="s">
        <v>587</v>
      </c>
      <c r="J18" s="734" t="s">
        <v>73</v>
      </c>
    </row>
    <row r="19" spans="1:10" ht="14.45" customHeight="1" x14ac:dyDescent="0.2">
      <c r="A19" s="730" t="s">
        <v>600</v>
      </c>
      <c r="B19" s="731" t="s">
        <v>601</v>
      </c>
      <c r="C19" s="732" t="s">
        <v>587</v>
      </c>
      <c r="D19" s="732" t="s">
        <v>587</v>
      </c>
      <c r="E19" s="732"/>
      <c r="F19" s="732" t="s">
        <v>587</v>
      </c>
      <c r="G19" s="732" t="s">
        <v>587</v>
      </c>
      <c r="H19" s="732" t="s">
        <v>587</v>
      </c>
      <c r="I19" s="733" t="s">
        <v>587</v>
      </c>
      <c r="J19" s="734" t="s">
        <v>0</v>
      </c>
    </row>
    <row r="20" spans="1:10" ht="14.45" customHeight="1" x14ac:dyDescent="0.2">
      <c r="A20" s="730" t="s">
        <v>600</v>
      </c>
      <c r="B20" s="731" t="s">
        <v>588</v>
      </c>
      <c r="C20" s="732">
        <v>567.26313999999991</v>
      </c>
      <c r="D20" s="732">
        <v>564.20221999999967</v>
      </c>
      <c r="E20" s="732"/>
      <c r="F20" s="732">
        <v>540.16838999999993</v>
      </c>
      <c r="G20" s="732">
        <v>570</v>
      </c>
      <c r="H20" s="732">
        <v>-29.831610000000069</v>
      </c>
      <c r="I20" s="733">
        <v>0.947663842105263</v>
      </c>
      <c r="J20" s="734" t="s">
        <v>1</v>
      </c>
    </row>
    <row r="21" spans="1:10" ht="14.45" customHeight="1" x14ac:dyDescent="0.2">
      <c r="A21" s="730" t="s">
        <v>600</v>
      </c>
      <c r="B21" s="731" t="s">
        <v>589</v>
      </c>
      <c r="C21" s="732">
        <v>4.0050999999999997</v>
      </c>
      <c r="D21" s="732">
        <v>7.8815899999999992</v>
      </c>
      <c r="E21" s="732"/>
      <c r="F21" s="732">
        <v>11.347709999999999</v>
      </c>
      <c r="G21" s="732">
        <v>8</v>
      </c>
      <c r="H21" s="732">
        <v>3.3477099999999993</v>
      </c>
      <c r="I21" s="733">
        <v>1.4184637499999999</v>
      </c>
      <c r="J21" s="734" t="s">
        <v>1</v>
      </c>
    </row>
    <row r="22" spans="1:10" ht="14.45" customHeight="1" x14ac:dyDescent="0.2">
      <c r="A22" s="730" t="s">
        <v>600</v>
      </c>
      <c r="B22" s="731" t="s">
        <v>590</v>
      </c>
      <c r="C22" s="732">
        <v>16.291849999999997</v>
      </c>
      <c r="D22" s="732">
        <v>11.764919999999998</v>
      </c>
      <c r="E22" s="732"/>
      <c r="F22" s="732">
        <v>6.5653300000000012</v>
      </c>
      <c r="G22" s="732">
        <v>11</v>
      </c>
      <c r="H22" s="732">
        <v>-4.4346699999999988</v>
      </c>
      <c r="I22" s="733">
        <v>0.59684818181818189</v>
      </c>
      <c r="J22" s="734" t="s">
        <v>1</v>
      </c>
    </row>
    <row r="23" spans="1:10" ht="14.45" customHeight="1" x14ac:dyDescent="0.2">
      <c r="A23" s="730" t="s">
        <v>600</v>
      </c>
      <c r="B23" s="731" t="s">
        <v>592</v>
      </c>
      <c r="C23" s="732">
        <v>10.846</v>
      </c>
      <c r="D23" s="732">
        <v>0</v>
      </c>
      <c r="E23" s="732"/>
      <c r="F23" s="732">
        <v>35.537119999999994</v>
      </c>
      <c r="G23" s="732">
        <v>0</v>
      </c>
      <c r="H23" s="732">
        <v>35.537119999999994</v>
      </c>
      <c r="I23" s="733" t="s">
        <v>587</v>
      </c>
      <c r="J23" s="734" t="s">
        <v>1</v>
      </c>
    </row>
    <row r="24" spans="1:10" ht="14.45" customHeight="1" x14ac:dyDescent="0.2">
      <c r="A24" s="730" t="s">
        <v>600</v>
      </c>
      <c r="B24" s="731" t="s">
        <v>595</v>
      </c>
      <c r="C24" s="732">
        <v>151.88455999999996</v>
      </c>
      <c r="D24" s="732">
        <v>121.03230999999995</v>
      </c>
      <c r="E24" s="732"/>
      <c r="F24" s="732">
        <v>122.79923000000002</v>
      </c>
      <c r="G24" s="732">
        <v>127</v>
      </c>
      <c r="H24" s="732">
        <v>-4.2007699999999772</v>
      </c>
      <c r="I24" s="733">
        <v>0.96692307086614193</v>
      </c>
      <c r="J24" s="734" t="s">
        <v>1</v>
      </c>
    </row>
    <row r="25" spans="1:10" ht="14.45" customHeight="1" x14ac:dyDescent="0.2">
      <c r="A25" s="730" t="s">
        <v>600</v>
      </c>
      <c r="B25" s="731" t="s">
        <v>596</v>
      </c>
      <c r="C25" s="732">
        <v>69.923180000000002</v>
      </c>
      <c r="D25" s="732">
        <v>6.3090299999999999</v>
      </c>
      <c r="E25" s="732"/>
      <c r="F25" s="732">
        <v>7.4616900000000008</v>
      </c>
      <c r="G25" s="732">
        <v>7</v>
      </c>
      <c r="H25" s="732">
        <v>0.46169000000000082</v>
      </c>
      <c r="I25" s="733">
        <v>1.0659557142857143</v>
      </c>
      <c r="J25" s="734" t="s">
        <v>1</v>
      </c>
    </row>
    <row r="26" spans="1:10" ht="14.45" customHeight="1" x14ac:dyDescent="0.2">
      <c r="A26" s="730" t="s">
        <v>600</v>
      </c>
      <c r="B26" s="731" t="s">
        <v>597</v>
      </c>
      <c r="C26" s="732">
        <v>3.726</v>
      </c>
      <c r="D26" s="732">
        <v>3.3119999999999998</v>
      </c>
      <c r="E26" s="732"/>
      <c r="F26" s="732">
        <v>3.9169</v>
      </c>
      <c r="G26" s="732">
        <v>5</v>
      </c>
      <c r="H26" s="732">
        <v>-1.0831</v>
      </c>
      <c r="I26" s="733">
        <v>0.78337999999999997</v>
      </c>
      <c r="J26" s="734" t="s">
        <v>1</v>
      </c>
    </row>
    <row r="27" spans="1:10" ht="14.45" customHeight="1" x14ac:dyDescent="0.2">
      <c r="A27" s="730" t="s">
        <v>600</v>
      </c>
      <c r="B27" s="731" t="s">
        <v>602</v>
      </c>
      <c r="C27" s="732">
        <v>823.9398299999998</v>
      </c>
      <c r="D27" s="732">
        <v>714.50206999999955</v>
      </c>
      <c r="E27" s="732"/>
      <c r="F27" s="732">
        <v>727.79637000000002</v>
      </c>
      <c r="G27" s="732">
        <v>728</v>
      </c>
      <c r="H27" s="732">
        <v>-0.20362999999997555</v>
      </c>
      <c r="I27" s="733">
        <v>0.99972028846153849</v>
      </c>
      <c r="J27" s="734" t="s">
        <v>603</v>
      </c>
    </row>
    <row r="28" spans="1:10" ht="14.45" customHeight="1" x14ac:dyDescent="0.2">
      <c r="A28" s="730" t="s">
        <v>587</v>
      </c>
      <c r="B28" s="731" t="s">
        <v>587</v>
      </c>
      <c r="C28" s="732" t="s">
        <v>587</v>
      </c>
      <c r="D28" s="732" t="s">
        <v>587</v>
      </c>
      <c r="E28" s="732"/>
      <c r="F28" s="732" t="s">
        <v>587</v>
      </c>
      <c r="G28" s="732" t="s">
        <v>587</v>
      </c>
      <c r="H28" s="732" t="s">
        <v>587</v>
      </c>
      <c r="I28" s="733" t="s">
        <v>587</v>
      </c>
      <c r="J28" s="734" t="s">
        <v>604</v>
      </c>
    </row>
    <row r="29" spans="1:10" ht="14.45" customHeight="1" x14ac:dyDescent="0.2">
      <c r="A29" s="730" t="s">
        <v>605</v>
      </c>
      <c r="B29" s="731" t="s">
        <v>606</v>
      </c>
      <c r="C29" s="732" t="s">
        <v>587</v>
      </c>
      <c r="D29" s="732" t="s">
        <v>587</v>
      </c>
      <c r="E29" s="732"/>
      <c r="F29" s="732" t="s">
        <v>587</v>
      </c>
      <c r="G29" s="732" t="s">
        <v>587</v>
      </c>
      <c r="H29" s="732" t="s">
        <v>587</v>
      </c>
      <c r="I29" s="733" t="s">
        <v>587</v>
      </c>
      <c r="J29" s="734" t="s">
        <v>0</v>
      </c>
    </row>
    <row r="30" spans="1:10" ht="14.45" customHeight="1" x14ac:dyDescent="0.2">
      <c r="A30" s="730" t="s">
        <v>605</v>
      </c>
      <c r="B30" s="731" t="s">
        <v>588</v>
      </c>
      <c r="C30" s="732">
        <v>0.42466999999999994</v>
      </c>
      <c r="D30" s="732">
        <v>0.30670999999999998</v>
      </c>
      <c r="E30" s="732"/>
      <c r="F30" s="732">
        <v>0.22538</v>
      </c>
      <c r="G30" s="732">
        <v>0</v>
      </c>
      <c r="H30" s="732">
        <v>0.22538</v>
      </c>
      <c r="I30" s="733" t="s">
        <v>587</v>
      </c>
      <c r="J30" s="734" t="s">
        <v>1</v>
      </c>
    </row>
    <row r="31" spans="1:10" ht="14.45" customHeight="1" x14ac:dyDescent="0.2">
      <c r="A31" s="730" t="s">
        <v>605</v>
      </c>
      <c r="B31" s="731" t="s">
        <v>607</v>
      </c>
      <c r="C31" s="732">
        <v>0.42466999999999994</v>
      </c>
      <c r="D31" s="732">
        <v>0.30670999999999998</v>
      </c>
      <c r="E31" s="732"/>
      <c r="F31" s="732">
        <v>0.22538</v>
      </c>
      <c r="G31" s="732">
        <v>0</v>
      </c>
      <c r="H31" s="732">
        <v>0.22538</v>
      </c>
      <c r="I31" s="733" t="s">
        <v>587</v>
      </c>
      <c r="J31" s="734" t="s">
        <v>603</v>
      </c>
    </row>
    <row r="32" spans="1:10" ht="14.45" customHeight="1" x14ac:dyDescent="0.2">
      <c r="A32" s="730" t="s">
        <v>587</v>
      </c>
      <c r="B32" s="731" t="s">
        <v>587</v>
      </c>
      <c r="C32" s="732" t="s">
        <v>587</v>
      </c>
      <c r="D32" s="732" t="s">
        <v>587</v>
      </c>
      <c r="E32" s="732"/>
      <c r="F32" s="732" t="s">
        <v>587</v>
      </c>
      <c r="G32" s="732" t="s">
        <v>587</v>
      </c>
      <c r="H32" s="732" t="s">
        <v>587</v>
      </c>
      <c r="I32" s="733" t="s">
        <v>587</v>
      </c>
      <c r="J32" s="734" t="s">
        <v>604</v>
      </c>
    </row>
    <row r="33" spans="1:10" ht="14.45" customHeight="1" x14ac:dyDescent="0.2">
      <c r="A33" s="730" t="s">
        <v>608</v>
      </c>
      <c r="B33" s="731" t="s">
        <v>609</v>
      </c>
      <c r="C33" s="732" t="s">
        <v>587</v>
      </c>
      <c r="D33" s="732" t="s">
        <v>587</v>
      </c>
      <c r="E33" s="732"/>
      <c r="F33" s="732" t="s">
        <v>587</v>
      </c>
      <c r="G33" s="732" t="s">
        <v>587</v>
      </c>
      <c r="H33" s="732" t="s">
        <v>587</v>
      </c>
      <c r="I33" s="733" t="s">
        <v>587</v>
      </c>
      <c r="J33" s="734" t="s">
        <v>0</v>
      </c>
    </row>
    <row r="34" spans="1:10" ht="14.45" customHeight="1" x14ac:dyDescent="0.2">
      <c r="A34" s="730" t="s">
        <v>608</v>
      </c>
      <c r="B34" s="731" t="s">
        <v>588</v>
      </c>
      <c r="C34" s="732">
        <v>2036.0214200000003</v>
      </c>
      <c r="D34" s="732">
        <v>2924.3698699999977</v>
      </c>
      <c r="E34" s="732"/>
      <c r="F34" s="732">
        <v>3036.8617200000031</v>
      </c>
      <c r="G34" s="732">
        <v>2943</v>
      </c>
      <c r="H34" s="732">
        <v>93.861720000003061</v>
      </c>
      <c r="I34" s="733">
        <v>1.0318932110091754</v>
      </c>
      <c r="J34" s="734" t="s">
        <v>1</v>
      </c>
    </row>
    <row r="35" spans="1:10" ht="14.45" customHeight="1" x14ac:dyDescent="0.2">
      <c r="A35" s="730" t="s">
        <v>608</v>
      </c>
      <c r="B35" s="731" t="s">
        <v>589</v>
      </c>
      <c r="C35" s="732">
        <v>190.19456999999997</v>
      </c>
      <c r="D35" s="732">
        <v>265.0685499999999</v>
      </c>
      <c r="E35" s="732"/>
      <c r="F35" s="732">
        <v>274.43548999999979</v>
      </c>
      <c r="G35" s="732">
        <v>259</v>
      </c>
      <c r="H35" s="732">
        <v>15.435489999999788</v>
      </c>
      <c r="I35" s="733">
        <v>1.0595964864864857</v>
      </c>
      <c r="J35" s="734" t="s">
        <v>1</v>
      </c>
    </row>
    <row r="36" spans="1:10" ht="14.45" customHeight="1" x14ac:dyDescent="0.2">
      <c r="A36" s="730" t="s">
        <v>608</v>
      </c>
      <c r="B36" s="731" t="s">
        <v>590</v>
      </c>
      <c r="C36" s="732">
        <v>36.127589999999991</v>
      </c>
      <c r="D36" s="732">
        <v>66.248290000000011</v>
      </c>
      <c r="E36" s="732"/>
      <c r="F36" s="732">
        <v>50.414919999999988</v>
      </c>
      <c r="G36" s="732">
        <v>62</v>
      </c>
      <c r="H36" s="732">
        <v>-11.585080000000012</v>
      </c>
      <c r="I36" s="733">
        <v>0.81314387096774177</v>
      </c>
      <c r="J36" s="734" t="s">
        <v>1</v>
      </c>
    </row>
    <row r="37" spans="1:10" ht="14.45" customHeight="1" x14ac:dyDescent="0.2">
      <c r="A37" s="730" t="s">
        <v>608</v>
      </c>
      <c r="B37" s="731" t="s">
        <v>591</v>
      </c>
      <c r="C37" s="732">
        <v>0</v>
      </c>
      <c r="D37" s="732">
        <v>0</v>
      </c>
      <c r="E37" s="732"/>
      <c r="F37" s="732">
        <v>3.9</v>
      </c>
      <c r="G37" s="732">
        <v>3</v>
      </c>
      <c r="H37" s="732">
        <v>0.89999999999999991</v>
      </c>
      <c r="I37" s="733">
        <v>1.3</v>
      </c>
      <c r="J37" s="734" t="s">
        <v>1</v>
      </c>
    </row>
    <row r="38" spans="1:10" ht="14.45" customHeight="1" x14ac:dyDescent="0.2">
      <c r="A38" s="730" t="s">
        <v>608</v>
      </c>
      <c r="B38" s="731" t="s">
        <v>592</v>
      </c>
      <c r="C38" s="732">
        <v>768.58116000000052</v>
      </c>
      <c r="D38" s="732">
        <v>1246.006190000001</v>
      </c>
      <c r="E38" s="732"/>
      <c r="F38" s="732">
        <v>1156.4048700000008</v>
      </c>
      <c r="G38" s="732">
        <v>1300</v>
      </c>
      <c r="H38" s="732">
        <v>-143.59512999999924</v>
      </c>
      <c r="I38" s="733">
        <v>0.8895422076923083</v>
      </c>
      <c r="J38" s="734" t="s">
        <v>1</v>
      </c>
    </row>
    <row r="39" spans="1:10" ht="14.45" customHeight="1" x14ac:dyDescent="0.2">
      <c r="A39" s="730" t="s">
        <v>608</v>
      </c>
      <c r="B39" s="731" t="s">
        <v>593</v>
      </c>
      <c r="C39" s="732">
        <v>0</v>
      </c>
      <c r="D39" s="732">
        <v>0</v>
      </c>
      <c r="E39" s="732"/>
      <c r="F39" s="732">
        <v>146.13968000000003</v>
      </c>
      <c r="G39" s="732">
        <v>0</v>
      </c>
      <c r="H39" s="732">
        <v>146.13968000000003</v>
      </c>
      <c r="I39" s="733" t="s">
        <v>587</v>
      </c>
      <c r="J39" s="734" t="s">
        <v>1</v>
      </c>
    </row>
    <row r="40" spans="1:10" ht="14.45" customHeight="1" x14ac:dyDescent="0.2">
      <c r="A40" s="730" t="s">
        <v>608</v>
      </c>
      <c r="B40" s="731" t="s">
        <v>594</v>
      </c>
      <c r="C40" s="732">
        <v>31.995510000000003</v>
      </c>
      <c r="D40" s="732">
        <v>31.995510000000003</v>
      </c>
      <c r="E40" s="732"/>
      <c r="F40" s="732">
        <v>10.536860000000001</v>
      </c>
      <c r="G40" s="732">
        <v>27</v>
      </c>
      <c r="H40" s="732">
        <v>-16.463139999999999</v>
      </c>
      <c r="I40" s="733">
        <v>0.39025407407407409</v>
      </c>
      <c r="J40" s="734" t="s">
        <v>1</v>
      </c>
    </row>
    <row r="41" spans="1:10" ht="14.45" customHeight="1" x14ac:dyDescent="0.2">
      <c r="A41" s="730" t="s">
        <v>608</v>
      </c>
      <c r="B41" s="731" t="s">
        <v>595</v>
      </c>
      <c r="C41" s="732">
        <v>185.81632999999991</v>
      </c>
      <c r="D41" s="732">
        <v>288.75210999999996</v>
      </c>
      <c r="E41" s="732"/>
      <c r="F41" s="732">
        <v>123.85598000000006</v>
      </c>
      <c r="G41" s="732">
        <v>266</v>
      </c>
      <c r="H41" s="732">
        <v>-142.14401999999995</v>
      </c>
      <c r="I41" s="733">
        <v>0.46562398496240626</v>
      </c>
      <c r="J41" s="734" t="s">
        <v>1</v>
      </c>
    </row>
    <row r="42" spans="1:10" ht="14.45" customHeight="1" x14ac:dyDescent="0.2">
      <c r="A42" s="730" t="s">
        <v>608</v>
      </c>
      <c r="B42" s="731" t="s">
        <v>596</v>
      </c>
      <c r="C42" s="732">
        <v>61.576720000000002</v>
      </c>
      <c r="D42" s="732">
        <v>7.4524200000000009</v>
      </c>
      <c r="E42" s="732"/>
      <c r="F42" s="732">
        <v>3.8361499999999995</v>
      </c>
      <c r="G42" s="732">
        <v>47</v>
      </c>
      <c r="H42" s="732">
        <v>-43.163850000000004</v>
      </c>
      <c r="I42" s="733">
        <v>8.1620212765957434E-2</v>
      </c>
      <c r="J42" s="734" t="s">
        <v>1</v>
      </c>
    </row>
    <row r="43" spans="1:10" ht="14.45" customHeight="1" x14ac:dyDescent="0.2">
      <c r="A43" s="730" t="s">
        <v>608</v>
      </c>
      <c r="B43" s="731" t="s">
        <v>597</v>
      </c>
      <c r="C43" s="732">
        <v>80.531970000000001</v>
      </c>
      <c r="D43" s="732">
        <v>72.871759999999995</v>
      </c>
      <c r="E43" s="732"/>
      <c r="F43" s="732">
        <v>75.290469999999999</v>
      </c>
      <c r="G43" s="732">
        <v>83</v>
      </c>
      <c r="H43" s="732">
        <v>-7.7095300000000009</v>
      </c>
      <c r="I43" s="733">
        <v>0.90711409638554219</v>
      </c>
      <c r="J43" s="734" t="s">
        <v>1</v>
      </c>
    </row>
    <row r="44" spans="1:10" ht="14.45" customHeight="1" x14ac:dyDescent="0.2">
      <c r="A44" s="730" t="s">
        <v>608</v>
      </c>
      <c r="B44" s="731" t="s">
        <v>610</v>
      </c>
      <c r="C44" s="732">
        <v>3390.8452700000012</v>
      </c>
      <c r="D44" s="732">
        <v>4902.7646999999979</v>
      </c>
      <c r="E44" s="732"/>
      <c r="F44" s="732">
        <v>4881.6761400000041</v>
      </c>
      <c r="G44" s="732">
        <v>4991</v>
      </c>
      <c r="H44" s="732">
        <v>-109.32385999999588</v>
      </c>
      <c r="I44" s="733">
        <v>0.97809580044079425</v>
      </c>
      <c r="J44" s="734" t="s">
        <v>603</v>
      </c>
    </row>
    <row r="45" spans="1:10" ht="14.45" customHeight="1" x14ac:dyDescent="0.2">
      <c r="A45" s="730" t="s">
        <v>587</v>
      </c>
      <c r="B45" s="731" t="s">
        <v>587</v>
      </c>
      <c r="C45" s="732" t="s">
        <v>587</v>
      </c>
      <c r="D45" s="732" t="s">
        <v>587</v>
      </c>
      <c r="E45" s="732"/>
      <c r="F45" s="732" t="s">
        <v>587</v>
      </c>
      <c r="G45" s="732" t="s">
        <v>587</v>
      </c>
      <c r="H45" s="732" t="s">
        <v>587</v>
      </c>
      <c r="I45" s="733" t="s">
        <v>587</v>
      </c>
      <c r="J45" s="734" t="s">
        <v>604</v>
      </c>
    </row>
    <row r="46" spans="1:10" ht="14.45" customHeight="1" x14ac:dyDescent="0.2">
      <c r="A46" s="730" t="s">
        <v>611</v>
      </c>
      <c r="B46" s="731" t="s">
        <v>612</v>
      </c>
      <c r="C46" s="732" t="s">
        <v>587</v>
      </c>
      <c r="D46" s="732" t="s">
        <v>587</v>
      </c>
      <c r="E46" s="732"/>
      <c r="F46" s="732" t="s">
        <v>587</v>
      </c>
      <c r="G46" s="732" t="s">
        <v>587</v>
      </c>
      <c r="H46" s="732" t="s">
        <v>587</v>
      </c>
      <c r="I46" s="733" t="s">
        <v>587</v>
      </c>
      <c r="J46" s="734" t="s">
        <v>0</v>
      </c>
    </row>
    <row r="47" spans="1:10" ht="14.45" customHeight="1" x14ac:dyDescent="0.2">
      <c r="A47" s="730" t="s">
        <v>611</v>
      </c>
      <c r="B47" s="731" t="s">
        <v>588</v>
      </c>
      <c r="C47" s="732">
        <v>1333.4175199999995</v>
      </c>
      <c r="D47" s="732">
        <v>1393.8644400000021</v>
      </c>
      <c r="E47" s="732"/>
      <c r="F47" s="732">
        <v>1503.648739999999</v>
      </c>
      <c r="G47" s="732">
        <v>1353</v>
      </c>
      <c r="H47" s="732">
        <v>150.64873999999895</v>
      </c>
      <c r="I47" s="733">
        <v>1.1113442276422756</v>
      </c>
      <c r="J47" s="734" t="s">
        <v>1</v>
      </c>
    </row>
    <row r="48" spans="1:10" ht="14.45" customHeight="1" x14ac:dyDescent="0.2">
      <c r="A48" s="730" t="s">
        <v>611</v>
      </c>
      <c r="B48" s="731" t="s">
        <v>595</v>
      </c>
      <c r="C48" s="732">
        <v>21.550470000000001</v>
      </c>
      <c r="D48" s="732">
        <v>43.63721000000001</v>
      </c>
      <c r="E48" s="732"/>
      <c r="F48" s="732">
        <v>39.346820000000008</v>
      </c>
      <c r="G48" s="732">
        <v>54</v>
      </c>
      <c r="H48" s="732">
        <v>-14.653179999999992</v>
      </c>
      <c r="I48" s="733">
        <v>0.72864481481481491</v>
      </c>
      <c r="J48" s="734" t="s">
        <v>1</v>
      </c>
    </row>
    <row r="49" spans="1:10" ht="14.45" customHeight="1" x14ac:dyDescent="0.2">
      <c r="A49" s="730" t="s">
        <v>611</v>
      </c>
      <c r="B49" s="731" t="s">
        <v>597</v>
      </c>
      <c r="C49" s="732">
        <v>88.640210000000025</v>
      </c>
      <c r="D49" s="732">
        <v>64.305000000000007</v>
      </c>
      <c r="E49" s="732"/>
      <c r="F49" s="732">
        <v>60.871430000000004</v>
      </c>
      <c r="G49" s="732">
        <v>85</v>
      </c>
      <c r="H49" s="732">
        <v>-24.128569999999996</v>
      </c>
      <c r="I49" s="733">
        <v>0.71613447058823532</v>
      </c>
      <c r="J49" s="734" t="s">
        <v>1</v>
      </c>
    </row>
    <row r="50" spans="1:10" ht="14.45" customHeight="1" x14ac:dyDescent="0.2">
      <c r="A50" s="730" t="s">
        <v>611</v>
      </c>
      <c r="B50" s="731" t="s">
        <v>613</v>
      </c>
      <c r="C50" s="732">
        <v>1443.6081999999994</v>
      </c>
      <c r="D50" s="732">
        <v>1501.8066500000023</v>
      </c>
      <c r="E50" s="732"/>
      <c r="F50" s="732">
        <v>1603.8669899999989</v>
      </c>
      <c r="G50" s="732">
        <v>1491</v>
      </c>
      <c r="H50" s="732">
        <v>112.86698999999885</v>
      </c>
      <c r="I50" s="733">
        <v>1.0756988531187115</v>
      </c>
      <c r="J50" s="734" t="s">
        <v>603</v>
      </c>
    </row>
    <row r="51" spans="1:10" ht="14.45" customHeight="1" x14ac:dyDescent="0.2">
      <c r="A51" s="730" t="s">
        <v>587</v>
      </c>
      <c r="B51" s="731" t="s">
        <v>587</v>
      </c>
      <c r="C51" s="732" t="s">
        <v>587</v>
      </c>
      <c r="D51" s="732" t="s">
        <v>587</v>
      </c>
      <c r="E51" s="732"/>
      <c r="F51" s="732" t="s">
        <v>587</v>
      </c>
      <c r="G51" s="732" t="s">
        <v>587</v>
      </c>
      <c r="H51" s="732" t="s">
        <v>587</v>
      </c>
      <c r="I51" s="733" t="s">
        <v>587</v>
      </c>
      <c r="J51" s="734" t="s">
        <v>604</v>
      </c>
    </row>
    <row r="52" spans="1:10" ht="14.45" customHeight="1" x14ac:dyDescent="0.2">
      <c r="A52" s="730" t="s">
        <v>614</v>
      </c>
      <c r="B52" s="731" t="s">
        <v>615</v>
      </c>
      <c r="C52" s="732" t="s">
        <v>587</v>
      </c>
      <c r="D52" s="732" t="s">
        <v>587</v>
      </c>
      <c r="E52" s="732"/>
      <c r="F52" s="732" t="s">
        <v>587</v>
      </c>
      <c r="G52" s="732" t="s">
        <v>587</v>
      </c>
      <c r="H52" s="732" t="s">
        <v>587</v>
      </c>
      <c r="I52" s="733" t="s">
        <v>587</v>
      </c>
      <c r="J52" s="734" t="s">
        <v>0</v>
      </c>
    </row>
    <row r="53" spans="1:10" ht="14.45" customHeight="1" x14ac:dyDescent="0.2">
      <c r="A53" s="730" t="s">
        <v>614</v>
      </c>
      <c r="B53" s="731" t="s">
        <v>588</v>
      </c>
      <c r="C53" s="732">
        <v>0</v>
      </c>
      <c r="D53" s="732">
        <v>0</v>
      </c>
      <c r="E53" s="732"/>
      <c r="F53" s="732">
        <v>0</v>
      </c>
      <c r="G53" s="732">
        <v>0</v>
      </c>
      <c r="H53" s="732">
        <v>0</v>
      </c>
      <c r="I53" s="733" t="s">
        <v>587</v>
      </c>
      <c r="J53" s="734" t="s">
        <v>1</v>
      </c>
    </row>
    <row r="54" spans="1:10" ht="14.45" customHeight="1" x14ac:dyDescent="0.2">
      <c r="A54" s="730" t="s">
        <v>614</v>
      </c>
      <c r="B54" s="731" t="s">
        <v>616</v>
      </c>
      <c r="C54" s="732">
        <v>0</v>
      </c>
      <c r="D54" s="732">
        <v>0</v>
      </c>
      <c r="E54" s="732"/>
      <c r="F54" s="732">
        <v>0</v>
      </c>
      <c r="G54" s="732">
        <v>0</v>
      </c>
      <c r="H54" s="732">
        <v>0</v>
      </c>
      <c r="I54" s="733" t="s">
        <v>587</v>
      </c>
      <c r="J54" s="734" t="s">
        <v>603</v>
      </c>
    </row>
    <row r="55" spans="1:10" ht="14.45" customHeight="1" x14ac:dyDescent="0.2">
      <c r="A55" s="730" t="s">
        <v>587</v>
      </c>
      <c r="B55" s="731" t="s">
        <v>587</v>
      </c>
      <c r="C55" s="732" t="s">
        <v>587</v>
      </c>
      <c r="D55" s="732" t="s">
        <v>587</v>
      </c>
      <c r="E55" s="732"/>
      <c r="F55" s="732" t="s">
        <v>587</v>
      </c>
      <c r="G55" s="732" t="s">
        <v>587</v>
      </c>
      <c r="H55" s="732" t="s">
        <v>587</v>
      </c>
      <c r="I55" s="733" t="s">
        <v>587</v>
      </c>
      <c r="J55" s="734" t="s">
        <v>604</v>
      </c>
    </row>
    <row r="56" spans="1:10" ht="14.45" customHeight="1" x14ac:dyDescent="0.2">
      <c r="A56" s="730" t="s">
        <v>585</v>
      </c>
      <c r="B56" s="731" t="s">
        <v>598</v>
      </c>
      <c r="C56" s="732">
        <v>5658.8179700000001</v>
      </c>
      <c r="D56" s="732">
        <v>7119.3801299999996</v>
      </c>
      <c r="E56" s="732"/>
      <c r="F56" s="732">
        <v>7213.5648800000026</v>
      </c>
      <c r="G56" s="732">
        <v>7210</v>
      </c>
      <c r="H56" s="732">
        <v>3.5648800000026313</v>
      </c>
      <c r="I56" s="733">
        <v>1.0004944355062417</v>
      </c>
      <c r="J56" s="734" t="s">
        <v>599</v>
      </c>
    </row>
  </sheetData>
  <mergeCells count="3">
    <mergeCell ref="F3:I3"/>
    <mergeCell ref="C4:D4"/>
    <mergeCell ref="A1:I1"/>
  </mergeCells>
  <conditionalFormatting sqref="F17 F57:F65537">
    <cfRule type="cellIs" dxfId="74" priority="18" stopIfTrue="1" operator="greaterThan">
      <formula>1</formula>
    </cfRule>
  </conditionalFormatting>
  <conditionalFormatting sqref="H5:H16">
    <cfRule type="expression" dxfId="73" priority="14">
      <formula>$H5&gt;0</formula>
    </cfRule>
  </conditionalFormatting>
  <conditionalFormatting sqref="I5:I16">
    <cfRule type="expression" dxfId="72" priority="15">
      <formula>$I5&gt;1</formula>
    </cfRule>
  </conditionalFormatting>
  <conditionalFormatting sqref="B5:B16">
    <cfRule type="expression" dxfId="71" priority="11">
      <formula>OR($J5="NS",$J5="SumaNS",$J5="Účet")</formula>
    </cfRule>
  </conditionalFormatting>
  <conditionalFormatting sqref="B5:D16 F5:I16">
    <cfRule type="expression" dxfId="70" priority="17">
      <formula>AND($J5&lt;&gt;"",$J5&lt;&gt;"mezeraKL")</formula>
    </cfRule>
  </conditionalFormatting>
  <conditionalFormatting sqref="B5:D16 F5:I16">
    <cfRule type="expression" dxfId="6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8" priority="13">
      <formula>OR($J5="SumaNS",$J5="NS")</formula>
    </cfRule>
  </conditionalFormatting>
  <conditionalFormatting sqref="A5:A16">
    <cfRule type="expression" dxfId="67" priority="9">
      <formula>AND($J5&lt;&gt;"mezeraKL",$J5&lt;&gt;"")</formula>
    </cfRule>
  </conditionalFormatting>
  <conditionalFormatting sqref="A5:A16">
    <cfRule type="expression" dxfId="66" priority="10">
      <formula>AND($J5&lt;&gt;"",$J5&lt;&gt;"mezeraKL")</formula>
    </cfRule>
  </conditionalFormatting>
  <conditionalFormatting sqref="H18:H56">
    <cfRule type="expression" dxfId="65" priority="5">
      <formula>$H18&gt;0</formula>
    </cfRule>
  </conditionalFormatting>
  <conditionalFormatting sqref="A18:A56">
    <cfRule type="expression" dxfId="64" priority="2">
      <formula>AND($J18&lt;&gt;"mezeraKL",$J18&lt;&gt;"")</formula>
    </cfRule>
  </conditionalFormatting>
  <conditionalFormatting sqref="I18:I56">
    <cfRule type="expression" dxfId="63" priority="6">
      <formula>$I18&gt;1</formula>
    </cfRule>
  </conditionalFormatting>
  <conditionalFormatting sqref="B18:B56">
    <cfRule type="expression" dxfId="62" priority="1">
      <formula>OR($J18="NS",$J18="SumaNS",$J18="Účet")</formula>
    </cfRule>
  </conditionalFormatting>
  <conditionalFormatting sqref="A18:D56 F18:I56">
    <cfRule type="expression" dxfId="61" priority="8">
      <formula>AND($J18&lt;&gt;"",$J18&lt;&gt;"mezeraKL")</formula>
    </cfRule>
  </conditionalFormatting>
  <conditionalFormatting sqref="B18:D56 F18:I56">
    <cfRule type="expression" dxfId="60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6 F18:I56">
    <cfRule type="expression" dxfId="59" priority="4">
      <formula>OR($J18="SumaNS",$J18="NS")</formula>
    </cfRule>
  </conditionalFormatting>
  <hyperlinks>
    <hyperlink ref="A2" location="Obsah!A1" display="Zpět na Obsah  KL 01  1.-4.měsíc" xr:uid="{476FF214-921D-4B88-A9FF-D5EC5573F04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8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371" t="s">
        <v>325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356.48488081249735</v>
      </c>
      <c r="M3" s="203">
        <f>SUBTOTAL(9,M5:M1048576)</f>
        <v>20107.330333333335</v>
      </c>
      <c r="N3" s="204">
        <f>SUBTOTAL(9,N5:N1048576)</f>
        <v>7167959.2573358463</v>
      </c>
    </row>
    <row r="4" spans="1:14" s="330" customFormat="1" ht="14.45" customHeight="1" thickBot="1" x14ac:dyDescent="0.25">
      <c r="A4" s="735" t="s">
        <v>4</v>
      </c>
      <c r="B4" s="736" t="s">
        <v>5</v>
      </c>
      <c r="C4" s="736" t="s">
        <v>0</v>
      </c>
      <c r="D4" s="736" t="s">
        <v>6</v>
      </c>
      <c r="E4" s="737" t="s">
        <v>7</v>
      </c>
      <c r="F4" s="736" t="s">
        <v>1</v>
      </c>
      <c r="G4" s="736" t="s">
        <v>8</v>
      </c>
      <c r="H4" s="736" t="s">
        <v>9</v>
      </c>
      <c r="I4" s="736" t="s">
        <v>10</v>
      </c>
      <c r="J4" s="738" t="s">
        <v>11</v>
      </c>
      <c r="K4" s="738" t="s">
        <v>12</v>
      </c>
      <c r="L4" s="739" t="s">
        <v>183</v>
      </c>
      <c r="M4" s="739" t="s">
        <v>13</v>
      </c>
      <c r="N4" s="740" t="s">
        <v>198</v>
      </c>
    </row>
    <row r="5" spans="1:14" ht="14.45" customHeight="1" x14ac:dyDescent="0.2">
      <c r="A5" s="741" t="s">
        <v>585</v>
      </c>
      <c r="B5" s="742" t="s">
        <v>586</v>
      </c>
      <c r="C5" s="743" t="s">
        <v>614</v>
      </c>
      <c r="D5" s="744" t="s">
        <v>615</v>
      </c>
      <c r="E5" s="745">
        <v>50113001</v>
      </c>
      <c r="F5" s="744" t="s">
        <v>617</v>
      </c>
      <c r="G5" s="743" t="s">
        <v>618</v>
      </c>
      <c r="H5" s="743">
        <v>128176</v>
      </c>
      <c r="I5" s="743">
        <v>28176</v>
      </c>
      <c r="J5" s="743" t="s">
        <v>619</v>
      </c>
      <c r="K5" s="743" t="s">
        <v>620</v>
      </c>
      <c r="L5" s="746">
        <v>0</v>
      </c>
      <c r="M5" s="746">
        <v>0</v>
      </c>
      <c r="N5" s="747">
        <v>0</v>
      </c>
    </row>
    <row r="6" spans="1:14" ht="14.45" customHeight="1" x14ac:dyDescent="0.2">
      <c r="A6" s="748" t="s">
        <v>585</v>
      </c>
      <c r="B6" s="749" t="s">
        <v>586</v>
      </c>
      <c r="C6" s="750" t="s">
        <v>600</v>
      </c>
      <c r="D6" s="751" t="s">
        <v>601</v>
      </c>
      <c r="E6" s="752">
        <v>50113001</v>
      </c>
      <c r="F6" s="751" t="s">
        <v>617</v>
      </c>
      <c r="G6" s="750" t="s">
        <v>618</v>
      </c>
      <c r="H6" s="750">
        <v>846758</v>
      </c>
      <c r="I6" s="750">
        <v>103387</v>
      </c>
      <c r="J6" s="750" t="s">
        <v>621</v>
      </c>
      <c r="K6" s="750" t="s">
        <v>622</v>
      </c>
      <c r="L6" s="753">
        <v>71.72</v>
      </c>
      <c r="M6" s="753">
        <v>1</v>
      </c>
      <c r="N6" s="754">
        <v>71.72</v>
      </c>
    </row>
    <row r="7" spans="1:14" ht="14.45" customHeight="1" x14ac:dyDescent="0.2">
      <c r="A7" s="748" t="s">
        <v>585</v>
      </c>
      <c r="B7" s="749" t="s">
        <v>586</v>
      </c>
      <c r="C7" s="750" t="s">
        <v>600</v>
      </c>
      <c r="D7" s="751" t="s">
        <v>601</v>
      </c>
      <c r="E7" s="752">
        <v>50113001</v>
      </c>
      <c r="F7" s="751" t="s">
        <v>617</v>
      </c>
      <c r="G7" s="750" t="s">
        <v>618</v>
      </c>
      <c r="H7" s="750">
        <v>176064</v>
      </c>
      <c r="I7" s="750">
        <v>76064</v>
      </c>
      <c r="J7" s="750" t="s">
        <v>623</v>
      </c>
      <c r="K7" s="750" t="s">
        <v>624</v>
      </c>
      <c r="L7" s="753">
        <v>83.95</v>
      </c>
      <c r="M7" s="753">
        <v>3</v>
      </c>
      <c r="N7" s="754">
        <v>251.85000000000002</v>
      </c>
    </row>
    <row r="8" spans="1:14" ht="14.45" customHeight="1" x14ac:dyDescent="0.2">
      <c r="A8" s="748" t="s">
        <v>585</v>
      </c>
      <c r="B8" s="749" t="s">
        <v>586</v>
      </c>
      <c r="C8" s="750" t="s">
        <v>600</v>
      </c>
      <c r="D8" s="751" t="s">
        <v>601</v>
      </c>
      <c r="E8" s="752">
        <v>50113001</v>
      </c>
      <c r="F8" s="751" t="s">
        <v>617</v>
      </c>
      <c r="G8" s="750" t="s">
        <v>625</v>
      </c>
      <c r="H8" s="750">
        <v>126486</v>
      </c>
      <c r="I8" s="750">
        <v>26486</v>
      </c>
      <c r="J8" s="750" t="s">
        <v>626</v>
      </c>
      <c r="K8" s="750" t="s">
        <v>627</v>
      </c>
      <c r="L8" s="753">
        <v>624.79999999999984</v>
      </c>
      <c r="M8" s="753">
        <v>1</v>
      </c>
      <c r="N8" s="754">
        <v>624.79999999999984</v>
      </c>
    </row>
    <row r="9" spans="1:14" ht="14.45" customHeight="1" x14ac:dyDescent="0.2">
      <c r="A9" s="748" t="s">
        <v>585</v>
      </c>
      <c r="B9" s="749" t="s">
        <v>586</v>
      </c>
      <c r="C9" s="750" t="s">
        <v>600</v>
      </c>
      <c r="D9" s="751" t="s">
        <v>601</v>
      </c>
      <c r="E9" s="752">
        <v>50113001</v>
      </c>
      <c r="F9" s="751" t="s">
        <v>617</v>
      </c>
      <c r="G9" s="750" t="s">
        <v>618</v>
      </c>
      <c r="H9" s="750">
        <v>173848</v>
      </c>
      <c r="I9" s="750">
        <v>173848</v>
      </c>
      <c r="J9" s="750" t="s">
        <v>628</v>
      </c>
      <c r="K9" s="750" t="s">
        <v>587</v>
      </c>
      <c r="L9" s="753">
        <v>473.17999999999995</v>
      </c>
      <c r="M9" s="753">
        <v>1</v>
      </c>
      <c r="N9" s="754">
        <v>473.17999999999995</v>
      </c>
    </row>
    <row r="10" spans="1:14" ht="14.45" customHeight="1" x14ac:dyDescent="0.2">
      <c r="A10" s="748" t="s">
        <v>585</v>
      </c>
      <c r="B10" s="749" t="s">
        <v>586</v>
      </c>
      <c r="C10" s="750" t="s">
        <v>600</v>
      </c>
      <c r="D10" s="751" t="s">
        <v>601</v>
      </c>
      <c r="E10" s="752">
        <v>50113001</v>
      </c>
      <c r="F10" s="751" t="s">
        <v>617</v>
      </c>
      <c r="G10" s="750" t="s">
        <v>618</v>
      </c>
      <c r="H10" s="750">
        <v>100362</v>
      </c>
      <c r="I10" s="750">
        <v>362</v>
      </c>
      <c r="J10" s="750" t="s">
        <v>629</v>
      </c>
      <c r="K10" s="750" t="s">
        <v>630</v>
      </c>
      <c r="L10" s="753">
        <v>73.833333333333329</v>
      </c>
      <c r="M10" s="753">
        <v>12</v>
      </c>
      <c r="N10" s="754">
        <v>886</v>
      </c>
    </row>
    <row r="11" spans="1:14" ht="14.45" customHeight="1" x14ac:dyDescent="0.2">
      <c r="A11" s="748" t="s">
        <v>585</v>
      </c>
      <c r="B11" s="749" t="s">
        <v>586</v>
      </c>
      <c r="C11" s="750" t="s">
        <v>600</v>
      </c>
      <c r="D11" s="751" t="s">
        <v>601</v>
      </c>
      <c r="E11" s="752">
        <v>50113001</v>
      </c>
      <c r="F11" s="751" t="s">
        <v>617</v>
      </c>
      <c r="G11" s="750" t="s">
        <v>618</v>
      </c>
      <c r="H11" s="750">
        <v>129710</v>
      </c>
      <c r="I11" s="750">
        <v>29710</v>
      </c>
      <c r="J11" s="750" t="s">
        <v>631</v>
      </c>
      <c r="K11" s="750" t="s">
        <v>632</v>
      </c>
      <c r="L11" s="753">
        <v>3735.97</v>
      </c>
      <c r="M11" s="753">
        <v>1</v>
      </c>
      <c r="N11" s="754">
        <v>3735.97</v>
      </c>
    </row>
    <row r="12" spans="1:14" ht="14.45" customHeight="1" x14ac:dyDescent="0.2">
      <c r="A12" s="748" t="s">
        <v>585</v>
      </c>
      <c r="B12" s="749" t="s">
        <v>586</v>
      </c>
      <c r="C12" s="750" t="s">
        <v>600</v>
      </c>
      <c r="D12" s="751" t="s">
        <v>601</v>
      </c>
      <c r="E12" s="752">
        <v>50113001</v>
      </c>
      <c r="F12" s="751" t="s">
        <v>617</v>
      </c>
      <c r="G12" s="750" t="s">
        <v>618</v>
      </c>
      <c r="H12" s="750">
        <v>202701</v>
      </c>
      <c r="I12" s="750">
        <v>202701</v>
      </c>
      <c r="J12" s="750" t="s">
        <v>633</v>
      </c>
      <c r="K12" s="750" t="s">
        <v>634</v>
      </c>
      <c r="L12" s="753">
        <v>131.22666666666669</v>
      </c>
      <c r="M12" s="753">
        <v>6</v>
      </c>
      <c r="N12" s="754">
        <v>787.36000000000013</v>
      </c>
    </row>
    <row r="13" spans="1:14" ht="14.45" customHeight="1" x14ac:dyDescent="0.2">
      <c r="A13" s="748" t="s">
        <v>585</v>
      </c>
      <c r="B13" s="749" t="s">
        <v>586</v>
      </c>
      <c r="C13" s="750" t="s">
        <v>600</v>
      </c>
      <c r="D13" s="751" t="s">
        <v>601</v>
      </c>
      <c r="E13" s="752">
        <v>50113001</v>
      </c>
      <c r="F13" s="751" t="s">
        <v>617</v>
      </c>
      <c r="G13" s="750" t="s">
        <v>618</v>
      </c>
      <c r="H13" s="750">
        <v>845008</v>
      </c>
      <c r="I13" s="750">
        <v>107806</v>
      </c>
      <c r="J13" s="750" t="s">
        <v>633</v>
      </c>
      <c r="K13" s="750" t="s">
        <v>635</v>
      </c>
      <c r="L13" s="753">
        <v>66.873333333333335</v>
      </c>
      <c r="M13" s="753">
        <v>3</v>
      </c>
      <c r="N13" s="754">
        <v>200.62</v>
      </c>
    </row>
    <row r="14" spans="1:14" ht="14.45" customHeight="1" x14ac:dyDescent="0.2">
      <c r="A14" s="748" t="s">
        <v>585</v>
      </c>
      <c r="B14" s="749" t="s">
        <v>586</v>
      </c>
      <c r="C14" s="750" t="s">
        <v>600</v>
      </c>
      <c r="D14" s="751" t="s">
        <v>601</v>
      </c>
      <c r="E14" s="752">
        <v>50113001</v>
      </c>
      <c r="F14" s="751" t="s">
        <v>617</v>
      </c>
      <c r="G14" s="750" t="s">
        <v>618</v>
      </c>
      <c r="H14" s="750">
        <v>153200</v>
      </c>
      <c r="I14" s="750">
        <v>53200</v>
      </c>
      <c r="J14" s="750" t="s">
        <v>636</v>
      </c>
      <c r="K14" s="750" t="s">
        <v>637</v>
      </c>
      <c r="L14" s="753">
        <v>52.359999999999985</v>
      </c>
      <c r="M14" s="753">
        <v>3</v>
      </c>
      <c r="N14" s="754">
        <v>157.07999999999996</v>
      </c>
    </row>
    <row r="15" spans="1:14" ht="14.45" customHeight="1" x14ac:dyDescent="0.2">
      <c r="A15" s="748" t="s">
        <v>585</v>
      </c>
      <c r="B15" s="749" t="s">
        <v>586</v>
      </c>
      <c r="C15" s="750" t="s">
        <v>600</v>
      </c>
      <c r="D15" s="751" t="s">
        <v>601</v>
      </c>
      <c r="E15" s="752">
        <v>50113001</v>
      </c>
      <c r="F15" s="751" t="s">
        <v>617</v>
      </c>
      <c r="G15" s="750" t="s">
        <v>625</v>
      </c>
      <c r="H15" s="750">
        <v>102954</v>
      </c>
      <c r="I15" s="750">
        <v>2954</v>
      </c>
      <c r="J15" s="750" t="s">
        <v>638</v>
      </c>
      <c r="K15" s="750" t="s">
        <v>639</v>
      </c>
      <c r="L15" s="753">
        <v>14.99</v>
      </c>
      <c r="M15" s="753">
        <v>2</v>
      </c>
      <c r="N15" s="754">
        <v>29.98</v>
      </c>
    </row>
    <row r="16" spans="1:14" ht="14.45" customHeight="1" x14ac:dyDescent="0.2">
      <c r="A16" s="748" t="s">
        <v>585</v>
      </c>
      <c r="B16" s="749" t="s">
        <v>586</v>
      </c>
      <c r="C16" s="750" t="s">
        <v>600</v>
      </c>
      <c r="D16" s="751" t="s">
        <v>601</v>
      </c>
      <c r="E16" s="752">
        <v>50113001</v>
      </c>
      <c r="F16" s="751" t="s">
        <v>617</v>
      </c>
      <c r="G16" s="750" t="s">
        <v>625</v>
      </c>
      <c r="H16" s="750">
        <v>115378</v>
      </c>
      <c r="I16" s="750">
        <v>15378</v>
      </c>
      <c r="J16" s="750" t="s">
        <v>640</v>
      </c>
      <c r="K16" s="750" t="s">
        <v>641</v>
      </c>
      <c r="L16" s="753">
        <v>21.209999999999997</v>
      </c>
      <c r="M16" s="753">
        <v>2</v>
      </c>
      <c r="N16" s="754">
        <v>42.419999999999995</v>
      </c>
    </row>
    <row r="17" spans="1:14" ht="14.45" customHeight="1" x14ac:dyDescent="0.2">
      <c r="A17" s="748" t="s">
        <v>585</v>
      </c>
      <c r="B17" s="749" t="s">
        <v>586</v>
      </c>
      <c r="C17" s="750" t="s">
        <v>600</v>
      </c>
      <c r="D17" s="751" t="s">
        <v>601</v>
      </c>
      <c r="E17" s="752">
        <v>50113001</v>
      </c>
      <c r="F17" s="751" t="s">
        <v>617</v>
      </c>
      <c r="G17" s="750" t="s">
        <v>618</v>
      </c>
      <c r="H17" s="750">
        <v>201384</v>
      </c>
      <c r="I17" s="750">
        <v>201384</v>
      </c>
      <c r="J17" s="750" t="s">
        <v>642</v>
      </c>
      <c r="K17" s="750" t="s">
        <v>643</v>
      </c>
      <c r="L17" s="753">
        <v>1090.4100000000001</v>
      </c>
      <c r="M17" s="753">
        <v>1</v>
      </c>
      <c r="N17" s="754">
        <v>1090.4100000000001</v>
      </c>
    </row>
    <row r="18" spans="1:14" ht="14.45" customHeight="1" x14ac:dyDescent="0.2">
      <c r="A18" s="748" t="s">
        <v>585</v>
      </c>
      <c r="B18" s="749" t="s">
        <v>586</v>
      </c>
      <c r="C18" s="750" t="s">
        <v>600</v>
      </c>
      <c r="D18" s="751" t="s">
        <v>601</v>
      </c>
      <c r="E18" s="752">
        <v>50113001</v>
      </c>
      <c r="F18" s="751" t="s">
        <v>617</v>
      </c>
      <c r="G18" s="750" t="s">
        <v>618</v>
      </c>
      <c r="H18" s="750">
        <v>167547</v>
      </c>
      <c r="I18" s="750">
        <v>67547</v>
      </c>
      <c r="J18" s="750" t="s">
        <v>644</v>
      </c>
      <c r="K18" s="750" t="s">
        <v>645</v>
      </c>
      <c r="L18" s="753">
        <v>47.119999999999983</v>
      </c>
      <c r="M18" s="753">
        <v>2</v>
      </c>
      <c r="N18" s="754">
        <v>94.239999999999966</v>
      </c>
    </row>
    <row r="19" spans="1:14" ht="14.45" customHeight="1" x14ac:dyDescent="0.2">
      <c r="A19" s="748" t="s">
        <v>585</v>
      </c>
      <c r="B19" s="749" t="s">
        <v>586</v>
      </c>
      <c r="C19" s="750" t="s">
        <v>600</v>
      </c>
      <c r="D19" s="751" t="s">
        <v>601</v>
      </c>
      <c r="E19" s="752">
        <v>50113001</v>
      </c>
      <c r="F19" s="751" t="s">
        <v>617</v>
      </c>
      <c r="G19" s="750" t="s">
        <v>625</v>
      </c>
      <c r="H19" s="750">
        <v>127263</v>
      </c>
      <c r="I19" s="750">
        <v>127263</v>
      </c>
      <c r="J19" s="750" t="s">
        <v>646</v>
      </c>
      <c r="K19" s="750" t="s">
        <v>647</v>
      </c>
      <c r="L19" s="753">
        <v>54.010000000000012</v>
      </c>
      <c r="M19" s="753">
        <v>2</v>
      </c>
      <c r="N19" s="754">
        <v>108.02000000000002</v>
      </c>
    </row>
    <row r="20" spans="1:14" ht="14.45" customHeight="1" x14ac:dyDescent="0.2">
      <c r="A20" s="748" t="s">
        <v>585</v>
      </c>
      <c r="B20" s="749" t="s">
        <v>586</v>
      </c>
      <c r="C20" s="750" t="s">
        <v>600</v>
      </c>
      <c r="D20" s="751" t="s">
        <v>601</v>
      </c>
      <c r="E20" s="752">
        <v>50113001</v>
      </c>
      <c r="F20" s="751" t="s">
        <v>617</v>
      </c>
      <c r="G20" s="750" t="s">
        <v>625</v>
      </c>
      <c r="H20" s="750">
        <v>127272</v>
      </c>
      <c r="I20" s="750">
        <v>127272</v>
      </c>
      <c r="J20" s="750" t="s">
        <v>646</v>
      </c>
      <c r="K20" s="750" t="s">
        <v>648</v>
      </c>
      <c r="L20" s="753">
        <v>48.6</v>
      </c>
      <c r="M20" s="753">
        <v>2</v>
      </c>
      <c r="N20" s="754">
        <v>97.2</v>
      </c>
    </row>
    <row r="21" spans="1:14" ht="14.45" customHeight="1" x14ac:dyDescent="0.2">
      <c r="A21" s="748" t="s">
        <v>585</v>
      </c>
      <c r="B21" s="749" t="s">
        <v>586</v>
      </c>
      <c r="C21" s="750" t="s">
        <v>600</v>
      </c>
      <c r="D21" s="751" t="s">
        <v>601</v>
      </c>
      <c r="E21" s="752">
        <v>50113001</v>
      </c>
      <c r="F21" s="751" t="s">
        <v>617</v>
      </c>
      <c r="G21" s="750" t="s">
        <v>625</v>
      </c>
      <c r="H21" s="750">
        <v>849444</v>
      </c>
      <c r="I21" s="750">
        <v>163085</v>
      </c>
      <c r="J21" s="750" t="s">
        <v>649</v>
      </c>
      <c r="K21" s="750" t="s">
        <v>650</v>
      </c>
      <c r="L21" s="753">
        <v>23.219999999999995</v>
      </c>
      <c r="M21" s="753">
        <v>1</v>
      </c>
      <c r="N21" s="754">
        <v>23.219999999999995</v>
      </c>
    </row>
    <row r="22" spans="1:14" ht="14.45" customHeight="1" x14ac:dyDescent="0.2">
      <c r="A22" s="748" t="s">
        <v>585</v>
      </c>
      <c r="B22" s="749" t="s">
        <v>586</v>
      </c>
      <c r="C22" s="750" t="s">
        <v>600</v>
      </c>
      <c r="D22" s="751" t="s">
        <v>601</v>
      </c>
      <c r="E22" s="752">
        <v>50113001</v>
      </c>
      <c r="F22" s="751" t="s">
        <v>617</v>
      </c>
      <c r="G22" s="750" t="s">
        <v>618</v>
      </c>
      <c r="H22" s="750">
        <v>194916</v>
      </c>
      <c r="I22" s="750">
        <v>94916</v>
      </c>
      <c r="J22" s="750" t="s">
        <v>651</v>
      </c>
      <c r="K22" s="750" t="s">
        <v>652</v>
      </c>
      <c r="L22" s="753">
        <v>84.876666666666694</v>
      </c>
      <c r="M22" s="753">
        <v>12</v>
      </c>
      <c r="N22" s="754">
        <v>1018.5200000000003</v>
      </c>
    </row>
    <row r="23" spans="1:14" ht="14.45" customHeight="1" x14ac:dyDescent="0.2">
      <c r="A23" s="748" t="s">
        <v>585</v>
      </c>
      <c r="B23" s="749" t="s">
        <v>586</v>
      </c>
      <c r="C23" s="750" t="s">
        <v>600</v>
      </c>
      <c r="D23" s="751" t="s">
        <v>601</v>
      </c>
      <c r="E23" s="752">
        <v>50113001</v>
      </c>
      <c r="F23" s="751" t="s">
        <v>617</v>
      </c>
      <c r="G23" s="750" t="s">
        <v>618</v>
      </c>
      <c r="H23" s="750">
        <v>194920</v>
      </c>
      <c r="I23" s="750">
        <v>94920</v>
      </c>
      <c r="J23" s="750" t="s">
        <v>653</v>
      </c>
      <c r="K23" s="750" t="s">
        <v>654</v>
      </c>
      <c r="L23" s="753">
        <v>74.023055555555558</v>
      </c>
      <c r="M23" s="753">
        <v>36</v>
      </c>
      <c r="N23" s="754">
        <v>2664.83</v>
      </c>
    </row>
    <row r="24" spans="1:14" ht="14.45" customHeight="1" x14ac:dyDescent="0.2">
      <c r="A24" s="748" t="s">
        <v>585</v>
      </c>
      <c r="B24" s="749" t="s">
        <v>586</v>
      </c>
      <c r="C24" s="750" t="s">
        <v>600</v>
      </c>
      <c r="D24" s="751" t="s">
        <v>601</v>
      </c>
      <c r="E24" s="752">
        <v>50113001</v>
      </c>
      <c r="F24" s="751" t="s">
        <v>617</v>
      </c>
      <c r="G24" s="750" t="s">
        <v>618</v>
      </c>
      <c r="H24" s="750">
        <v>194919</v>
      </c>
      <c r="I24" s="750">
        <v>94919</v>
      </c>
      <c r="J24" s="750" t="s">
        <v>653</v>
      </c>
      <c r="K24" s="750" t="s">
        <v>655</v>
      </c>
      <c r="L24" s="753">
        <v>52.208421052631586</v>
      </c>
      <c r="M24" s="753">
        <v>19</v>
      </c>
      <c r="N24" s="754">
        <v>991.96000000000015</v>
      </c>
    </row>
    <row r="25" spans="1:14" ht="14.45" customHeight="1" x14ac:dyDescent="0.2">
      <c r="A25" s="748" t="s">
        <v>585</v>
      </c>
      <c r="B25" s="749" t="s">
        <v>586</v>
      </c>
      <c r="C25" s="750" t="s">
        <v>600</v>
      </c>
      <c r="D25" s="751" t="s">
        <v>601</v>
      </c>
      <c r="E25" s="752">
        <v>50113001</v>
      </c>
      <c r="F25" s="751" t="s">
        <v>617</v>
      </c>
      <c r="G25" s="750" t="s">
        <v>618</v>
      </c>
      <c r="H25" s="750">
        <v>845369</v>
      </c>
      <c r="I25" s="750">
        <v>107987</v>
      </c>
      <c r="J25" s="750" t="s">
        <v>656</v>
      </c>
      <c r="K25" s="750" t="s">
        <v>657</v>
      </c>
      <c r="L25" s="753">
        <v>112.28000000000002</v>
      </c>
      <c r="M25" s="753">
        <v>3</v>
      </c>
      <c r="N25" s="754">
        <v>336.84000000000003</v>
      </c>
    </row>
    <row r="26" spans="1:14" ht="14.45" customHeight="1" x14ac:dyDescent="0.2">
      <c r="A26" s="748" t="s">
        <v>585</v>
      </c>
      <c r="B26" s="749" t="s">
        <v>586</v>
      </c>
      <c r="C26" s="750" t="s">
        <v>600</v>
      </c>
      <c r="D26" s="751" t="s">
        <v>601</v>
      </c>
      <c r="E26" s="752">
        <v>50113001</v>
      </c>
      <c r="F26" s="751" t="s">
        <v>617</v>
      </c>
      <c r="G26" s="750" t="s">
        <v>618</v>
      </c>
      <c r="H26" s="750">
        <v>235897</v>
      </c>
      <c r="I26" s="750">
        <v>235897</v>
      </c>
      <c r="J26" s="750" t="s">
        <v>658</v>
      </c>
      <c r="K26" s="750" t="s">
        <v>659</v>
      </c>
      <c r="L26" s="753">
        <v>60.61</v>
      </c>
      <c r="M26" s="753">
        <v>15</v>
      </c>
      <c r="N26" s="754">
        <v>909.15</v>
      </c>
    </row>
    <row r="27" spans="1:14" ht="14.45" customHeight="1" x14ac:dyDescent="0.2">
      <c r="A27" s="748" t="s">
        <v>585</v>
      </c>
      <c r="B27" s="749" t="s">
        <v>586</v>
      </c>
      <c r="C27" s="750" t="s">
        <v>600</v>
      </c>
      <c r="D27" s="751" t="s">
        <v>601</v>
      </c>
      <c r="E27" s="752">
        <v>50113001</v>
      </c>
      <c r="F27" s="751" t="s">
        <v>617</v>
      </c>
      <c r="G27" s="750" t="s">
        <v>618</v>
      </c>
      <c r="H27" s="750">
        <v>207931</v>
      </c>
      <c r="I27" s="750">
        <v>207931</v>
      </c>
      <c r="J27" s="750" t="s">
        <v>660</v>
      </c>
      <c r="K27" s="750" t="s">
        <v>661</v>
      </c>
      <c r="L27" s="753">
        <v>26.013076923076923</v>
      </c>
      <c r="M27" s="753">
        <v>13</v>
      </c>
      <c r="N27" s="754">
        <v>338.17</v>
      </c>
    </row>
    <row r="28" spans="1:14" ht="14.45" customHeight="1" x14ac:dyDescent="0.2">
      <c r="A28" s="748" t="s">
        <v>585</v>
      </c>
      <c r="B28" s="749" t="s">
        <v>586</v>
      </c>
      <c r="C28" s="750" t="s">
        <v>600</v>
      </c>
      <c r="D28" s="751" t="s">
        <v>601</v>
      </c>
      <c r="E28" s="752">
        <v>50113001</v>
      </c>
      <c r="F28" s="751" t="s">
        <v>617</v>
      </c>
      <c r="G28" s="750" t="s">
        <v>625</v>
      </c>
      <c r="H28" s="750">
        <v>849054</v>
      </c>
      <c r="I28" s="750">
        <v>107847</v>
      </c>
      <c r="J28" s="750" t="s">
        <v>662</v>
      </c>
      <c r="K28" s="750" t="s">
        <v>635</v>
      </c>
      <c r="L28" s="753">
        <v>98.149999999999991</v>
      </c>
      <c r="M28" s="753">
        <v>1</v>
      </c>
      <c r="N28" s="754">
        <v>98.149999999999991</v>
      </c>
    </row>
    <row r="29" spans="1:14" ht="14.45" customHeight="1" x14ac:dyDescent="0.2">
      <c r="A29" s="748" t="s">
        <v>585</v>
      </c>
      <c r="B29" s="749" t="s">
        <v>586</v>
      </c>
      <c r="C29" s="750" t="s">
        <v>600</v>
      </c>
      <c r="D29" s="751" t="s">
        <v>601</v>
      </c>
      <c r="E29" s="752">
        <v>50113001</v>
      </c>
      <c r="F29" s="751" t="s">
        <v>617</v>
      </c>
      <c r="G29" s="750" t="s">
        <v>618</v>
      </c>
      <c r="H29" s="750">
        <v>189244</v>
      </c>
      <c r="I29" s="750">
        <v>89244</v>
      </c>
      <c r="J29" s="750" t="s">
        <v>663</v>
      </c>
      <c r="K29" s="750" t="s">
        <v>664</v>
      </c>
      <c r="L29" s="753">
        <v>20.76</v>
      </c>
      <c r="M29" s="753">
        <v>456</v>
      </c>
      <c r="N29" s="754">
        <v>9466.5600000000013</v>
      </c>
    </row>
    <row r="30" spans="1:14" ht="14.45" customHeight="1" x14ac:dyDescent="0.2">
      <c r="A30" s="748" t="s">
        <v>585</v>
      </c>
      <c r="B30" s="749" t="s">
        <v>586</v>
      </c>
      <c r="C30" s="750" t="s">
        <v>600</v>
      </c>
      <c r="D30" s="751" t="s">
        <v>601</v>
      </c>
      <c r="E30" s="752">
        <v>50113001</v>
      </c>
      <c r="F30" s="751" t="s">
        <v>617</v>
      </c>
      <c r="G30" s="750" t="s">
        <v>618</v>
      </c>
      <c r="H30" s="750">
        <v>169724</v>
      </c>
      <c r="I30" s="750">
        <v>69724</v>
      </c>
      <c r="J30" s="750" t="s">
        <v>665</v>
      </c>
      <c r="K30" s="750" t="s">
        <v>666</v>
      </c>
      <c r="L30" s="753">
        <v>20.977</v>
      </c>
      <c r="M30" s="753">
        <v>2</v>
      </c>
      <c r="N30" s="754">
        <v>41.954000000000001</v>
      </c>
    </row>
    <row r="31" spans="1:14" ht="14.45" customHeight="1" x14ac:dyDescent="0.2">
      <c r="A31" s="748" t="s">
        <v>585</v>
      </c>
      <c r="B31" s="749" t="s">
        <v>586</v>
      </c>
      <c r="C31" s="750" t="s">
        <v>600</v>
      </c>
      <c r="D31" s="751" t="s">
        <v>601</v>
      </c>
      <c r="E31" s="752">
        <v>50113001</v>
      </c>
      <c r="F31" s="751" t="s">
        <v>617</v>
      </c>
      <c r="G31" s="750" t="s">
        <v>618</v>
      </c>
      <c r="H31" s="750">
        <v>208456</v>
      </c>
      <c r="I31" s="750">
        <v>208456</v>
      </c>
      <c r="J31" s="750" t="s">
        <v>667</v>
      </c>
      <c r="K31" s="750" t="s">
        <v>668</v>
      </c>
      <c r="L31" s="753">
        <v>738.54</v>
      </c>
      <c r="M31" s="753">
        <v>0.2</v>
      </c>
      <c r="N31" s="754">
        <v>147.708</v>
      </c>
    </row>
    <row r="32" spans="1:14" ht="14.45" customHeight="1" x14ac:dyDescent="0.2">
      <c r="A32" s="748" t="s">
        <v>585</v>
      </c>
      <c r="B32" s="749" t="s">
        <v>586</v>
      </c>
      <c r="C32" s="750" t="s">
        <v>600</v>
      </c>
      <c r="D32" s="751" t="s">
        <v>601</v>
      </c>
      <c r="E32" s="752">
        <v>50113001</v>
      </c>
      <c r="F32" s="751" t="s">
        <v>617</v>
      </c>
      <c r="G32" s="750" t="s">
        <v>618</v>
      </c>
      <c r="H32" s="750">
        <v>173394</v>
      </c>
      <c r="I32" s="750">
        <v>173394</v>
      </c>
      <c r="J32" s="750" t="s">
        <v>669</v>
      </c>
      <c r="K32" s="750" t="s">
        <v>670</v>
      </c>
      <c r="L32" s="753">
        <v>423.72000000000008</v>
      </c>
      <c r="M32" s="753">
        <v>1</v>
      </c>
      <c r="N32" s="754">
        <v>423.72000000000008</v>
      </c>
    </row>
    <row r="33" spans="1:14" ht="14.45" customHeight="1" x14ac:dyDescent="0.2">
      <c r="A33" s="748" t="s">
        <v>585</v>
      </c>
      <c r="B33" s="749" t="s">
        <v>586</v>
      </c>
      <c r="C33" s="750" t="s">
        <v>600</v>
      </c>
      <c r="D33" s="751" t="s">
        <v>601</v>
      </c>
      <c r="E33" s="752">
        <v>50113001</v>
      </c>
      <c r="F33" s="751" t="s">
        <v>617</v>
      </c>
      <c r="G33" s="750" t="s">
        <v>618</v>
      </c>
      <c r="H33" s="750">
        <v>126409</v>
      </c>
      <c r="I33" s="750">
        <v>26409</v>
      </c>
      <c r="J33" s="750" t="s">
        <v>671</v>
      </c>
      <c r="K33" s="750" t="s">
        <v>672</v>
      </c>
      <c r="L33" s="753">
        <v>606.69000000000005</v>
      </c>
      <c r="M33" s="753">
        <v>1</v>
      </c>
      <c r="N33" s="754">
        <v>606.69000000000005</v>
      </c>
    </row>
    <row r="34" spans="1:14" ht="14.45" customHeight="1" x14ac:dyDescent="0.2">
      <c r="A34" s="748" t="s">
        <v>585</v>
      </c>
      <c r="B34" s="749" t="s">
        <v>586</v>
      </c>
      <c r="C34" s="750" t="s">
        <v>600</v>
      </c>
      <c r="D34" s="751" t="s">
        <v>601</v>
      </c>
      <c r="E34" s="752">
        <v>50113001</v>
      </c>
      <c r="F34" s="751" t="s">
        <v>617</v>
      </c>
      <c r="G34" s="750" t="s">
        <v>618</v>
      </c>
      <c r="H34" s="750">
        <v>198925</v>
      </c>
      <c r="I34" s="750">
        <v>98925</v>
      </c>
      <c r="J34" s="750" t="s">
        <v>673</v>
      </c>
      <c r="K34" s="750" t="s">
        <v>674</v>
      </c>
      <c r="L34" s="753">
        <v>70.680000000000021</v>
      </c>
      <c r="M34" s="753">
        <v>3</v>
      </c>
      <c r="N34" s="754">
        <v>212.04000000000008</v>
      </c>
    </row>
    <row r="35" spans="1:14" ht="14.45" customHeight="1" x14ac:dyDescent="0.2">
      <c r="A35" s="748" t="s">
        <v>585</v>
      </c>
      <c r="B35" s="749" t="s">
        <v>586</v>
      </c>
      <c r="C35" s="750" t="s">
        <v>600</v>
      </c>
      <c r="D35" s="751" t="s">
        <v>601</v>
      </c>
      <c r="E35" s="752">
        <v>50113001</v>
      </c>
      <c r="F35" s="751" t="s">
        <v>617</v>
      </c>
      <c r="G35" s="750" t="s">
        <v>618</v>
      </c>
      <c r="H35" s="750">
        <v>100394</v>
      </c>
      <c r="I35" s="750">
        <v>394</v>
      </c>
      <c r="J35" s="750" t="s">
        <v>675</v>
      </c>
      <c r="K35" s="750" t="s">
        <v>676</v>
      </c>
      <c r="L35" s="753">
        <v>65.72999999999999</v>
      </c>
      <c r="M35" s="753">
        <v>1</v>
      </c>
      <c r="N35" s="754">
        <v>65.72999999999999</v>
      </c>
    </row>
    <row r="36" spans="1:14" ht="14.45" customHeight="1" x14ac:dyDescent="0.2">
      <c r="A36" s="748" t="s">
        <v>585</v>
      </c>
      <c r="B36" s="749" t="s">
        <v>586</v>
      </c>
      <c r="C36" s="750" t="s">
        <v>600</v>
      </c>
      <c r="D36" s="751" t="s">
        <v>601</v>
      </c>
      <c r="E36" s="752">
        <v>50113001</v>
      </c>
      <c r="F36" s="751" t="s">
        <v>617</v>
      </c>
      <c r="G36" s="750" t="s">
        <v>618</v>
      </c>
      <c r="H36" s="750">
        <v>192351</v>
      </c>
      <c r="I36" s="750">
        <v>92351</v>
      </c>
      <c r="J36" s="750" t="s">
        <v>677</v>
      </c>
      <c r="K36" s="750" t="s">
        <v>678</v>
      </c>
      <c r="L36" s="753">
        <v>86.22</v>
      </c>
      <c r="M36" s="753">
        <v>2</v>
      </c>
      <c r="N36" s="754">
        <v>172.44</v>
      </c>
    </row>
    <row r="37" spans="1:14" ht="14.45" customHeight="1" x14ac:dyDescent="0.2">
      <c r="A37" s="748" t="s">
        <v>585</v>
      </c>
      <c r="B37" s="749" t="s">
        <v>586</v>
      </c>
      <c r="C37" s="750" t="s">
        <v>600</v>
      </c>
      <c r="D37" s="751" t="s">
        <v>601</v>
      </c>
      <c r="E37" s="752">
        <v>50113001</v>
      </c>
      <c r="F37" s="751" t="s">
        <v>617</v>
      </c>
      <c r="G37" s="750" t="s">
        <v>618</v>
      </c>
      <c r="H37" s="750">
        <v>132992</v>
      </c>
      <c r="I37" s="750">
        <v>32992</v>
      </c>
      <c r="J37" s="750" t="s">
        <v>679</v>
      </c>
      <c r="K37" s="750" t="s">
        <v>680</v>
      </c>
      <c r="L37" s="753">
        <v>108.38999999999999</v>
      </c>
      <c r="M37" s="753">
        <v>5</v>
      </c>
      <c r="N37" s="754">
        <v>541.94999999999993</v>
      </c>
    </row>
    <row r="38" spans="1:14" ht="14.45" customHeight="1" x14ac:dyDescent="0.2">
      <c r="A38" s="748" t="s">
        <v>585</v>
      </c>
      <c r="B38" s="749" t="s">
        <v>586</v>
      </c>
      <c r="C38" s="750" t="s">
        <v>600</v>
      </c>
      <c r="D38" s="751" t="s">
        <v>601</v>
      </c>
      <c r="E38" s="752">
        <v>50113001</v>
      </c>
      <c r="F38" s="751" t="s">
        <v>617</v>
      </c>
      <c r="G38" s="750" t="s">
        <v>618</v>
      </c>
      <c r="H38" s="750">
        <v>112895</v>
      </c>
      <c r="I38" s="750">
        <v>12895</v>
      </c>
      <c r="J38" s="750" t="s">
        <v>681</v>
      </c>
      <c r="K38" s="750" t="s">
        <v>682</v>
      </c>
      <c r="L38" s="753">
        <v>106.57999999999998</v>
      </c>
      <c r="M38" s="753">
        <v>3</v>
      </c>
      <c r="N38" s="754">
        <v>319.73999999999995</v>
      </c>
    </row>
    <row r="39" spans="1:14" ht="14.45" customHeight="1" x14ac:dyDescent="0.2">
      <c r="A39" s="748" t="s">
        <v>585</v>
      </c>
      <c r="B39" s="749" t="s">
        <v>586</v>
      </c>
      <c r="C39" s="750" t="s">
        <v>600</v>
      </c>
      <c r="D39" s="751" t="s">
        <v>601</v>
      </c>
      <c r="E39" s="752">
        <v>50113001</v>
      </c>
      <c r="F39" s="751" t="s">
        <v>617</v>
      </c>
      <c r="G39" s="750" t="s">
        <v>618</v>
      </c>
      <c r="H39" s="750">
        <v>89227</v>
      </c>
      <c r="I39" s="750">
        <v>89227</v>
      </c>
      <c r="J39" s="750" t="s">
        <v>683</v>
      </c>
      <c r="K39" s="750" t="s">
        <v>684</v>
      </c>
      <c r="L39" s="753">
        <v>119.01</v>
      </c>
      <c r="M39" s="753">
        <v>2</v>
      </c>
      <c r="N39" s="754">
        <v>238.02</v>
      </c>
    </row>
    <row r="40" spans="1:14" ht="14.45" customHeight="1" x14ac:dyDescent="0.2">
      <c r="A40" s="748" t="s">
        <v>585</v>
      </c>
      <c r="B40" s="749" t="s">
        <v>586</v>
      </c>
      <c r="C40" s="750" t="s">
        <v>600</v>
      </c>
      <c r="D40" s="751" t="s">
        <v>601</v>
      </c>
      <c r="E40" s="752">
        <v>50113001</v>
      </c>
      <c r="F40" s="751" t="s">
        <v>617</v>
      </c>
      <c r="G40" s="750" t="s">
        <v>618</v>
      </c>
      <c r="H40" s="750">
        <v>102679</v>
      </c>
      <c r="I40" s="750">
        <v>2679</v>
      </c>
      <c r="J40" s="750" t="s">
        <v>685</v>
      </c>
      <c r="K40" s="750" t="s">
        <v>686</v>
      </c>
      <c r="L40" s="753">
        <v>164.48</v>
      </c>
      <c r="M40" s="753">
        <v>2</v>
      </c>
      <c r="N40" s="754">
        <v>328.96</v>
      </c>
    </row>
    <row r="41" spans="1:14" ht="14.45" customHeight="1" x14ac:dyDescent="0.2">
      <c r="A41" s="748" t="s">
        <v>585</v>
      </c>
      <c r="B41" s="749" t="s">
        <v>586</v>
      </c>
      <c r="C41" s="750" t="s">
        <v>600</v>
      </c>
      <c r="D41" s="751" t="s">
        <v>601</v>
      </c>
      <c r="E41" s="752">
        <v>50113001</v>
      </c>
      <c r="F41" s="751" t="s">
        <v>617</v>
      </c>
      <c r="G41" s="750" t="s">
        <v>625</v>
      </c>
      <c r="H41" s="750">
        <v>231703</v>
      </c>
      <c r="I41" s="750">
        <v>231703</v>
      </c>
      <c r="J41" s="750" t="s">
        <v>687</v>
      </c>
      <c r="K41" s="750" t="s">
        <v>688</v>
      </c>
      <c r="L41" s="753">
        <v>94.11</v>
      </c>
      <c r="M41" s="753">
        <v>2</v>
      </c>
      <c r="N41" s="754">
        <v>188.22</v>
      </c>
    </row>
    <row r="42" spans="1:14" ht="14.45" customHeight="1" x14ac:dyDescent="0.2">
      <c r="A42" s="748" t="s">
        <v>585</v>
      </c>
      <c r="B42" s="749" t="s">
        <v>586</v>
      </c>
      <c r="C42" s="750" t="s">
        <v>600</v>
      </c>
      <c r="D42" s="751" t="s">
        <v>601</v>
      </c>
      <c r="E42" s="752">
        <v>50113001</v>
      </c>
      <c r="F42" s="751" t="s">
        <v>617</v>
      </c>
      <c r="G42" s="750" t="s">
        <v>625</v>
      </c>
      <c r="H42" s="750">
        <v>183974</v>
      </c>
      <c r="I42" s="750">
        <v>83974</v>
      </c>
      <c r="J42" s="750" t="s">
        <v>687</v>
      </c>
      <c r="K42" s="750" t="s">
        <v>688</v>
      </c>
      <c r="L42" s="753">
        <v>88.45</v>
      </c>
      <c r="M42" s="753">
        <v>2</v>
      </c>
      <c r="N42" s="754">
        <v>176.9</v>
      </c>
    </row>
    <row r="43" spans="1:14" ht="14.45" customHeight="1" x14ac:dyDescent="0.2">
      <c r="A43" s="748" t="s">
        <v>585</v>
      </c>
      <c r="B43" s="749" t="s">
        <v>586</v>
      </c>
      <c r="C43" s="750" t="s">
        <v>600</v>
      </c>
      <c r="D43" s="751" t="s">
        <v>601</v>
      </c>
      <c r="E43" s="752">
        <v>50113001</v>
      </c>
      <c r="F43" s="751" t="s">
        <v>617</v>
      </c>
      <c r="G43" s="750" t="s">
        <v>587</v>
      </c>
      <c r="H43" s="750">
        <v>231696</v>
      </c>
      <c r="I43" s="750">
        <v>231696</v>
      </c>
      <c r="J43" s="750" t="s">
        <v>689</v>
      </c>
      <c r="K43" s="750" t="s">
        <v>690</v>
      </c>
      <c r="L43" s="753">
        <v>207.22999999999996</v>
      </c>
      <c r="M43" s="753">
        <v>2</v>
      </c>
      <c r="N43" s="754">
        <v>414.45999999999992</v>
      </c>
    </row>
    <row r="44" spans="1:14" ht="14.45" customHeight="1" x14ac:dyDescent="0.2">
      <c r="A44" s="748" t="s">
        <v>585</v>
      </c>
      <c r="B44" s="749" t="s">
        <v>586</v>
      </c>
      <c r="C44" s="750" t="s">
        <v>600</v>
      </c>
      <c r="D44" s="751" t="s">
        <v>601</v>
      </c>
      <c r="E44" s="752">
        <v>50113001</v>
      </c>
      <c r="F44" s="751" t="s">
        <v>617</v>
      </c>
      <c r="G44" s="750" t="s">
        <v>587</v>
      </c>
      <c r="H44" s="750">
        <v>231701</v>
      </c>
      <c r="I44" s="750">
        <v>231701</v>
      </c>
      <c r="J44" s="750" t="s">
        <v>689</v>
      </c>
      <c r="K44" s="750" t="s">
        <v>691</v>
      </c>
      <c r="L44" s="753">
        <v>93.82</v>
      </c>
      <c r="M44" s="753">
        <v>8</v>
      </c>
      <c r="N44" s="754">
        <v>750.56</v>
      </c>
    </row>
    <row r="45" spans="1:14" ht="14.45" customHeight="1" x14ac:dyDescent="0.2">
      <c r="A45" s="748" t="s">
        <v>585</v>
      </c>
      <c r="B45" s="749" t="s">
        <v>586</v>
      </c>
      <c r="C45" s="750" t="s">
        <v>600</v>
      </c>
      <c r="D45" s="751" t="s">
        <v>601</v>
      </c>
      <c r="E45" s="752">
        <v>50113001</v>
      </c>
      <c r="F45" s="751" t="s">
        <v>617</v>
      </c>
      <c r="G45" s="750" t="s">
        <v>587</v>
      </c>
      <c r="H45" s="750">
        <v>231691</v>
      </c>
      <c r="I45" s="750">
        <v>231691</v>
      </c>
      <c r="J45" s="750" t="s">
        <v>692</v>
      </c>
      <c r="K45" s="750" t="s">
        <v>693</v>
      </c>
      <c r="L45" s="753">
        <v>103.3625</v>
      </c>
      <c r="M45" s="753">
        <v>4</v>
      </c>
      <c r="N45" s="754">
        <v>413.45</v>
      </c>
    </row>
    <row r="46" spans="1:14" ht="14.45" customHeight="1" x14ac:dyDescent="0.2">
      <c r="A46" s="748" t="s">
        <v>585</v>
      </c>
      <c r="B46" s="749" t="s">
        <v>586</v>
      </c>
      <c r="C46" s="750" t="s">
        <v>600</v>
      </c>
      <c r="D46" s="751" t="s">
        <v>601</v>
      </c>
      <c r="E46" s="752">
        <v>50113001</v>
      </c>
      <c r="F46" s="751" t="s">
        <v>617</v>
      </c>
      <c r="G46" s="750" t="s">
        <v>618</v>
      </c>
      <c r="H46" s="750">
        <v>993603</v>
      </c>
      <c r="I46" s="750">
        <v>0</v>
      </c>
      <c r="J46" s="750" t="s">
        <v>694</v>
      </c>
      <c r="K46" s="750" t="s">
        <v>587</v>
      </c>
      <c r="L46" s="753">
        <v>178.30999883388543</v>
      </c>
      <c r="M46" s="753">
        <v>17</v>
      </c>
      <c r="N46" s="754">
        <v>3031.2699801760523</v>
      </c>
    </row>
    <row r="47" spans="1:14" ht="14.45" customHeight="1" x14ac:dyDescent="0.2">
      <c r="A47" s="748" t="s">
        <v>585</v>
      </c>
      <c r="B47" s="749" t="s">
        <v>586</v>
      </c>
      <c r="C47" s="750" t="s">
        <v>600</v>
      </c>
      <c r="D47" s="751" t="s">
        <v>601</v>
      </c>
      <c r="E47" s="752">
        <v>50113001</v>
      </c>
      <c r="F47" s="751" t="s">
        <v>617</v>
      </c>
      <c r="G47" s="750" t="s">
        <v>625</v>
      </c>
      <c r="H47" s="750">
        <v>233559</v>
      </c>
      <c r="I47" s="750">
        <v>233559</v>
      </c>
      <c r="J47" s="750" t="s">
        <v>695</v>
      </c>
      <c r="K47" s="750" t="s">
        <v>696</v>
      </c>
      <c r="L47" s="753">
        <v>26.452857142857138</v>
      </c>
      <c r="M47" s="753">
        <v>7</v>
      </c>
      <c r="N47" s="754">
        <v>185.16999999999996</v>
      </c>
    </row>
    <row r="48" spans="1:14" ht="14.45" customHeight="1" x14ac:dyDescent="0.2">
      <c r="A48" s="748" t="s">
        <v>585</v>
      </c>
      <c r="B48" s="749" t="s">
        <v>586</v>
      </c>
      <c r="C48" s="750" t="s">
        <v>600</v>
      </c>
      <c r="D48" s="751" t="s">
        <v>601</v>
      </c>
      <c r="E48" s="752">
        <v>50113001</v>
      </c>
      <c r="F48" s="751" t="s">
        <v>617</v>
      </c>
      <c r="G48" s="750" t="s">
        <v>587</v>
      </c>
      <c r="H48" s="750">
        <v>158673</v>
      </c>
      <c r="I48" s="750">
        <v>158673</v>
      </c>
      <c r="J48" s="750" t="s">
        <v>695</v>
      </c>
      <c r="K48" s="750" t="s">
        <v>696</v>
      </c>
      <c r="L48" s="753">
        <v>26.47</v>
      </c>
      <c r="M48" s="753">
        <v>17</v>
      </c>
      <c r="N48" s="754">
        <v>449.99</v>
      </c>
    </row>
    <row r="49" spans="1:14" ht="14.45" customHeight="1" x14ac:dyDescent="0.2">
      <c r="A49" s="748" t="s">
        <v>585</v>
      </c>
      <c r="B49" s="749" t="s">
        <v>586</v>
      </c>
      <c r="C49" s="750" t="s">
        <v>600</v>
      </c>
      <c r="D49" s="751" t="s">
        <v>601</v>
      </c>
      <c r="E49" s="752">
        <v>50113001</v>
      </c>
      <c r="F49" s="751" t="s">
        <v>617</v>
      </c>
      <c r="G49" s="750" t="s">
        <v>587</v>
      </c>
      <c r="H49" s="750">
        <v>158697</v>
      </c>
      <c r="I49" s="750">
        <v>158697</v>
      </c>
      <c r="J49" s="750" t="s">
        <v>697</v>
      </c>
      <c r="K49" s="750" t="s">
        <v>698</v>
      </c>
      <c r="L49" s="753">
        <v>87.13</v>
      </c>
      <c r="M49" s="753">
        <v>8</v>
      </c>
      <c r="N49" s="754">
        <v>697.04</v>
      </c>
    </row>
    <row r="50" spans="1:14" ht="14.45" customHeight="1" x14ac:dyDescent="0.2">
      <c r="A50" s="748" t="s">
        <v>585</v>
      </c>
      <c r="B50" s="749" t="s">
        <v>586</v>
      </c>
      <c r="C50" s="750" t="s">
        <v>600</v>
      </c>
      <c r="D50" s="751" t="s">
        <v>601</v>
      </c>
      <c r="E50" s="752">
        <v>50113001</v>
      </c>
      <c r="F50" s="751" t="s">
        <v>617</v>
      </c>
      <c r="G50" s="750" t="s">
        <v>625</v>
      </c>
      <c r="H50" s="750">
        <v>233584</v>
      </c>
      <c r="I50" s="750">
        <v>233584</v>
      </c>
      <c r="J50" s="750" t="s">
        <v>697</v>
      </c>
      <c r="K50" s="750" t="s">
        <v>698</v>
      </c>
      <c r="L50" s="753">
        <v>87.02000000000001</v>
      </c>
      <c r="M50" s="753">
        <v>4</v>
      </c>
      <c r="N50" s="754">
        <v>348.08000000000004</v>
      </c>
    </row>
    <row r="51" spans="1:14" ht="14.45" customHeight="1" x14ac:dyDescent="0.2">
      <c r="A51" s="748" t="s">
        <v>585</v>
      </c>
      <c r="B51" s="749" t="s">
        <v>586</v>
      </c>
      <c r="C51" s="750" t="s">
        <v>600</v>
      </c>
      <c r="D51" s="751" t="s">
        <v>601</v>
      </c>
      <c r="E51" s="752">
        <v>50113001</v>
      </c>
      <c r="F51" s="751" t="s">
        <v>617</v>
      </c>
      <c r="G51" s="750" t="s">
        <v>618</v>
      </c>
      <c r="H51" s="750">
        <v>16321</v>
      </c>
      <c r="I51" s="750">
        <v>16321</v>
      </c>
      <c r="J51" s="750" t="s">
        <v>699</v>
      </c>
      <c r="K51" s="750" t="s">
        <v>700</v>
      </c>
      <c r="L51" s="753">
        <v>240.74999999999997</v>
      </c>
      <c r="M51" s="753">
        <v>2</v>
      </c>
      <c r="N51" s="754">
        <v>481.49999999999994</v>
      </c>
    </row>
    <row r="52" spans="1:14" ht="14.45" customHeight="1" x14ac:dyDescent="0.2">
      <c r="A52" s="748" t="s">
        <v>585</v>
      </c>
      <c r="B52" s="749" t="s">
        <v>586</v>
      </c>
      <c r="C52" s="750" t="s">
        <v>600</v>
      </c>
      <c r="D52" s="751" t="s">
        <v>601</v>
      </c>
      <c r="E52" s="752">
        <v>50113001</v>
      </c>
      <c r="F52" s="751" t="s">
        <v>617</v>
      </c>
      <c r="G52" s="750" t="s">
        <v>618</v>
      </c>
      <c r="H52" s="750">
        <v>167939</v>
      </c>
      <c r="I52" s="750">
        <v>167939</v>
      </c>
      <c r="J52" s="750" t="s">
        <v>701</v>
      </c>
      <c r="K52" s="750" t="s">
        <v>702</v>
      </c>
      <c r="L52" s="753">
        <v>1625</v>
      </c>
      <c r="M52" s="753">
        <v>11</v>
      </c>
      <c r="N52" s="754">
        <v>17875</v>
      </c>
    </row>
    <row r="53" spans="1:14" ht="14.45" customHeight="1" x14ac:dyDescent="0.2">
      <c r="A53" s="748" t="s">
        <v>585</v>
      </c>
      <c r="B53" s="749" t="s">
        <v>586</v>
      </c>
      <c r="C53" s="750" t="s">
        <v>600</v>
      </c>
      <c r="D53" s="751" t="s">
        <v>601</v>
      </c>
      <c r="E53" s="752">
        <v>50113001</v>
      </c>
      <c r="F53" s="751" t="s">
        <v>617</v>
      </c>
      <c r="G53" s="750" t="s">
        <v>618</v>
      </c>
      <c r="H53" s="750">
        <v>159392</v>
      </c>
      <c r="I53" s="750">
        <v>59392</v>
      </c>
      <c r="J53" s="750" t="s">
        <v>703</v>
      </c>
      <c r="K53" s="750" t="s">
        <v>704</v>
      </c>
      <c r="L53" s="753">
        <v>84.140000000000015</v>
      </c>
      <c r="M53" s="753">
        <v>1</v>
      </c>
      <c r="N53" s="754">
        <v>84.140000000000015</v>
      </c>
    </row>
    <row r="54" spans="1:14" ht="14.45" customHeight="1" x14ac:dyDescent="0.2">
      <c r="A54" s="748" t="s">
        <v>585</v>
      </c>
      <c r="B54" s="749" t="s">
        <v>586</v>
      </c>
      <c r="C54" s="750" t="s">
        <v>600</v>
      </c>
      <c r="D54" s="751" t="s">
        <v>601</v>
      </c>
      <c r="E54" s="752">
        <v>50113001</v>
      </c>
      <c r="F54" s="751" t="s">
        <v>617</v>
      </c>
      <c r="G54" s="750" t="s">
        <v>618</v>
      </c>
      <c r="H54" s="750">
        <v>199466</v>
      </c>
      <c r="I54" s="750">
        <v>199466</v>
      </c>
      <c r="J54" s="750" t="s">
        <v>705</v>
      </c>
      <c r="K54" s="750" t="s">
        <v>706</v>
      </c>
      <c r="L54" s="753">
        <v>112.51000000000008</v>
      </c>
      <c r="M54" s="753">
        <v>2</v>
      </c>
      <c r="N54" s="754">
        <v>225.02000000000015</v>
      </c>
    </row>
    <row r="55" spans="1:14" ht="14.45" customHeight="1" x14ac:dyDescent="0.2">
      <c r="A55" s="748" t="s">
        <v>585</v>
      </c>
      <c r="B55" s="749" t="s">
        <v>586</v>
      </c>
      <c r="C55" s="750" t="s">
        <v>600</v>
      </c>
      <c r="D55" s="751" t="s">
        <v>601</v>
      </c>
      <c r="E55" s="752">
        <v>50113001</v>
      </c>
      <c r="F55" s="751" t="s">
        <v>617</v>
      </c>
      <c r="G55" s="750" t="s">
        <v>618</v>
      </c>
      <c r="H55" s="750">
        <v>225150</v>
      </c>
      <c r="I55" s="750">
        <v>225150</v>
      </c>
      <c r="J55" s="750" t="s">
        <v>707</v>
      </c>
      <c r="K55" s="750" t="s">
        <v>708</v>
      </c>
      <c r="L55" s="753">
        <v>88.21</v>
      </c>
      <c r="M55" s="753">
        <v>2</v>
      </c>
      <c r="N55" s="754">
        <v>176.42</v>
      </c>
    </row>
    <row r="56" spans="1:14" ht="14.45" customHeight="1" x14ac:dyDescent="0.2">
      <c r="A56" s="748" t="s">
        <v>585</v>
      </c>
      <c r="B56" s="749" t="s">
        <v>586</v>
      </c>
      <c r="C56" s="750" t="s">
        <v>600</v>
      </c>
      <c r="D56" s="751" t="s">
        <v>601</v>
      </c>
      <c r="E56" s="752">
        <v>50113001</v>
      </c>
      <c r="F56" s="751" t="s">
        <v>617</v>
      </c>
      <c r="G56" s="750" t="s">
        <v>625</v>
      </c>
      <c r="H56" s="750">
        <v>130543</v>
      </c>
      <c r="I56" s="750">
        <v>30543</v>
      </c>
      <c r="J56" s="750" t="s">
        <v>709</v>
      </c>
      <c r="K56" s="750" t="s">
        <v>710</v>
      </c>
      <c r="L56" s="753">
        <v>57.84</v>
      </c>
      <c r="M56" s="753">
        <v>1</v>
      </c>
      <c r="N56" s="754">
        <v>57.84</v>
      </c>
    </row>
    <row r="57" spans="1:14" ht="14.45" customHeight="1" x14ac:dyDescent="0.2">
      <c r="A57" s="748" t="s">
        <v>585</v>
      </c>
      <c r="B57" s="749" t="s">
        <v>586</v>
      </c>
      <c r="C57" s="750" t="s">
        <v>600</v>
      </c>
      <c r="D57" s="751" t="s">
        <v>601</v>
      </c>
      <c r="E57" s="752">
        <v>50113001</v>
      </c>
      <c r="F57" s="751" t="s">
        <v>617</v>
      </c>
      <c r="G57" s="750" t="s">
        <v>618</v>
      </c>
      <c r="H57" s="750">
        <v>149317</v>
      </c>
      <c r="I57" s="750">
        <v>49317</v>
      </c>
      <c r="J57" s="750" t="s">
        <v>711</v>
      </c>
      <c r="K57" s="750" t="s">
        <v>712</v>
      </c>
      <c r="L57" s="753">
        <v>299.00152383005837</v>
      </c>
      <c r="M57" s="753">
        <v>17</v>
      </c>
      <c r="N57" s="754">
        <v>5083.0259051109924</v>
      </c>
    </row>
    <row r="58" spans="1:14" ht="14.45" customHeight="1" x14ac:dyDescent="0.2">
      <c r="A58" s="748" t="s">
        <v>585</v>
      </c>
      <c r="B58" s="749" t="s">
        <v>586</v>
      </c>
      <c r="C58" s="750" t="s">
        <v>600</v>
      </c>
      <c r="D58" s="751" t="s">
        <v>601</v>
      </c>
      <c r="E58" s="752">
        <v>50113001</v>
      </c>
      <c r="F58" s="751" t="s">
        <v>617</v>
      </c>
      <c r="G58" s="750" t="s">
        <v>618</v>
      </c>
      <c r="H58" s="750">
        <v>100409</v>
      </c>
      <c r="I58" s="750">
        <v>409</v>
      </c>
      <c r="J58" s="750" t="s">
        <v>713</v>
      </c>
      <c r="K58" s="750" t="s">
        <v>714</v>
      </c>
      <c r="L58" s="753">
        <v>79.669999999999987</v>
      </c>
      <c r="M58" s="753">
        <v>3</v>
      </c>
      <c r="N58" s="754">
        <v>239.00999999999996</v>
      </c>
    </row>
    <row r="59" spans="1:14" ht="14.45" customHeight="1" x14ac:dyDescent="0.2">
      <c r="A59" s="748" t="s">
        <v>585</v>
      </c>
      <c r="B59" s="749" t="s">
        <v>586</v>
      </c>
      <c r="C59" s="750" t="s">
        <v>600</v>
      </c>
      <c r="D59" s="751" t="s">
        <v>601</v>
      </c>
      <c r="E59" s="752">
        <v>50113001</v>
      </c>
      <c r="F59" s="751" t="s">
        <v>617</v>
      </c>
      <c r="G59" s="750" t="s">
        <v>618</v>
      </c>
      <c r="H59" s="750">
        <v>159011</v>
      </c>
      <c r="I59" s="750">
        <v>159011</v>
      </c>
      <c r="J59" s="750" t="s">
        <v>715</v>
      </c>
      <c r="K59" s="750" t="s">
        <v>716</v>
      </c>
      <c r="L59" s="753">
        <v>163.04</v>
      </c>
      <c r="M59" s="753">
        <v>1</v>
      </c>
      <c r="N59" s="754">
        <v>163.04</v>
      </c>
    </row>
    <row r="60" spans="1:14" ht="14.45" customHeight="1" x14ac:dyDescent="0.2">
      <c r="A60" s="748" t="s">
        <v>585</v>
      </c>
      <c r="B60" s="749" t="s">
        <v>586</v>
      </c>
      <c r="C60" s="750" t="s">
        <v>600</v>
      </c>
      <c r="D60" s="751" t="s">
        <v>601</v>
      </c>
      <c r="E60" s="752">
        <v>50113001</v>
      </c>
      <c r="F60" s="751" t="s">
        <v>617</v>
      </c>
      <c r="G60" s="750" t="s">
        <v>618</v>
      </c>
      <c r="H60" s="750">
        <v>841498</v>
      </c>
      <c r="I60" s="750">
        <v>31951</v>
      </c>
      <c r="J60" s="750" t="s">
        <v>717</v>
      </c>
      <c r="K60" s="750" t="s">
        <v>718</v>
      </c>
      <c r="L60" s="753">
        <v>51.785000000000011</v>
      </c>
      <c r="M60" s="753">
        <v>4</v>
      </c>
      <c r="N60" s="754">
        <v>207.14000000000004</v>
      </c>
    </row>
    <row r="61" spans="1:14" ht="14.45" customHeight="1" x14ac:dyDescent="0.2">
      <c r="A61" s="748" t="s">
        <v>585</v>
      </c>
      <c r="B61" s="749" t="s">
        <v>586</v>
      </c>
      <c r="C61" s="750" t="s">
        <v>600</v>
      </c>
      <c r="D61" s="751" t="s">
        <v>601</v>
      </c>
      <c r="E61" s="752">
        <v>50113001</v>
      </c>
      <c r="F61" s="751" t="s">
        <v>617</v>
      </c>
      <c r="G61" s="750" t="s">
        <v>618</v>
      </c>
      <c r="H61" s="750">
        <v>102132</v>
      </c>
      <c r="I61" s="750">
        <v>2132</v>
      </c>
      <c r="J61" s="750" t="s">
        <v>719</v>
      </c>
      <c r="K61" s="750" t="s">
        <v>720</v>
      </c>
      <c r="L61" s="753">
        <v>153.45000000000002</v>
      </c>
      <c r="M61" s="753">
        <v>1</v>
      </c>
      <c r="N61" s="754">
        <v>153.45000000000002</v>
      </c>
    </row>
    <row r="62" spans="1:14" ht="14.45" customHeight="1" x14ac:dyDescent="0.2">
      <c r="A62" s="748" t="s">
        <v>585</v>
      </c>
      <c r="B62" s="749" t="s">
        <v>586</v>
      </c>
      <c r="C62" s="750" t="s">
        <v>600</v>
      </c>
      <c r="D62" s="751" t="s">
        <v>601</v>
      </c>
      <c r="E62" s="752">
        <v>50113001</v>
      </c>
      <c r="F62" s="751" t="s">
        <v>617</v>
      </c>
      <c r="G62" s="750" t="s">
        <v>618</v>
      </c>
      <c r="H62" s="750">
        <v>178904</v>
      </c>
      <c r="I62" s="750">
        <v>78904</v>
      </c>
      <c r="J62" s="750" t="s">
        <v>721</v>
      </c>
      <c r="K62" s="750" t="s">
        <v>722</v>
      </c>
      <c r="L62" s="753">
        <v>74.31</v>
      </c>
      <c r="M62" s="753">
        <v>1</v>
      </c>
      <c r="N62" s="754">
        <v>74.31</v>
      </c>
    </row>
    <row r="63" spans="1:14" ht="14.45" customHeight="1" x14ac:dyDescent="0.2">
      <c r="A63" s="748" t="s">
        <v>585</v>
      </c>
      <c r="B63" s="749" t="s">
        <v>586</v>
      </c>
      <c r="C63" s="750" t="s">
        <v>600</v>
      </c>
      <c r="D63" s="751" t="s">
        <v>601</v>
      </c>
      <c r="E63" s="752">
        <v>50113001</v>
      </c>
      <c r="F63" s="751" t="s">
        <v>617</v>
      </c>
      <c r="G63" s="750" t="s">
        <v>618</v>
      </c>
      <c r="H63" s="750">
        <v>850078</v>
      </c>
      <c r="I63" s="750">
        <v>102608</v>
      </c>
      <c r="J63" s="750" t="s">
        <v>723</v>
      </c>
      <c r="K63" s="750" t="s">
        <v>724</v>
      </c>
      <c r="L63" s="753">
        <v>43.819999999999993</v>
      </c>
      <c r="M63" s="753">
        <v>3</v>
      </c>
      <c r="N63" s="754">
        <v>131.45999999999998</v>
      </c>
    </row>
    <row r="64" spans="1:14" ht="14.45" customHeight="1" x14ac:dyDescent="0.2">
      <c r="A64" s="748" t="s">
        <v>585</v>
      </c>
      <c r="B64" s="749" t="s">
        <v>586</v>
      </c>
      <c r="C64" s="750" t="s">
        <v>600</v>
      </c>
      <c r="D64" s="751" t="s">
        <v>601</v>
      </c>
      <c r="E64" s="752">
        <v>50113001</v>
      </c>
      <c r="F64" s="751" t="s">
        <v>617</v>
      </c>
      <c r="G64" s="750" t="s">
        <v>618</v>
      </c>
      <c r="H64" s="750">
        <v>849990</v>
      </c>
      <c r="I64" s="750">
        <v>102596</v>
      </c>
      <c r="J64" s="750" t="s">
        <v>725</v>
      </c>
      <c r="K64" s="750" t="s">
        <v>726</v>
      </c>
      <c r="L64" s="753">
        <v>24.750000000000007</v>
      </c>
      <c r="M64" s="753">
        <v>1</v>
      </c>
      <c r="N64" s="754">
        <v>24.750000000000007</v>
      </c>
    </row>
    <row r="65" spans="1:14" ht="14.45" customHeight="1" x14ac:dyDescent="0.2">
      <c r="A65" s="748" t="s">
        <v>585</v>
      </c>
      <c r="B65" s="749" t="s">
        <v>586</v>
      </c>
      <c r="C65" s="750" t="s">
        <v>600</v>
      </c>
      <c r="D65" s="751" t="s">
        <v>601</v>
      </c>
      <c r="E65" s="752">
        <v>50113001</v>
      </c>
      <c r="F65" s="751" t="s">
        <v>617</v>
      </c>
      <c r="G65" s="750" t="s">
        <v>618</v>
      </c>
      <c r="H65" s="750">
        <v>850390</v>
      </c>
      <c r="I65" s="750">
        <v>102600</v>
      </c>
      <c r="J65" s="750" t="s">
        <v>725</v>
      </c>
      <c r="K65" s="750" t="s">
        <v>727</v>
      </c>
      <c r="L65" s="753">
        <v>68.000000000000014</v>
      </c>
      <c r="M65" s="753">
        <v>1</v>
      </c>
      <c r="N65" s="754">
        <v>68.000000000000014</v>
      </c>
    </row>
    <row r="66" spans="1:14" ht="14.45" customHeight="1" x14ac:dyDescent="0.2">
      <c r="A66" s="748" t="s">
        <v>585</v>
      </c>
      <c r="B66" s="749" t="s">
        <v>586</v>
      </c>
      <c r="C66" s="750" t="s">
        <v>600</v>
      </c>
      <c r="D66" s="751" t="s">
        <v>601</v>
      </c>
      <c r="E66" s="752">
        <v>50113001</v>
      </c>
      <c r="F66" s="751" t="s">
        <v>617</v>
      </c>
      <c r="G66" s="750" t="s">
        <v>618</v>
      </c>
      <c r="H66" s="750">
        <v>848477</v>
      </c>
      <c r="I66" s="750">
        <v>124346</v>
      </c>
      <c r="J66" s="750" t="s">
        <v>728</v>
      </c>
      <c r="K66" s="750" t="s">
        <v>729</v>
      </c>
      <c r="L66" s="753">
        <v>131.27000000000004</v>
      </c>
      <c r="M66" s="753">
        <v>5</v>
      </c>
      <c r="N66" s="754">
        <v>656.35000000000014</v>
      </c>
    </row>
    <row r="67" spans="1:14" ht="14.45" customHeight="1" x14ac:dyDescent="0.2">
      <c r="A67" s="748" t="s">
        <v>585</v>
      </c>
      <c r="B67" s="749" t="s">
        <v>586</v>
      </c>
      <c r="C67" s="750" t="s">
        <v>600</v>
      </c>
      <c r="D67" s="751" t="s">
        <v>601</v>
      </c>
      <c r="E67" s="752">
        <v>50113001</v>
      </c>
      <c r="F67" s="751" t="s">
        <v>617</v>
      </c>
      <c r="G67" s="750" t="s">
        <v>618</v>
      </c>
      <c r="H67" s="750">
        <v>846446</v>
      </c>
      <c r="I67" s="750">
        <v>124343</v>
      </c>
      <c r="J67" s="750" t="s">
        <v>728</v>
      </c>
      <c r="K67" s="750" t="s">
        <v>730</v>
      </c>
      <c r="L67" s="753">
        <v>30.640000000000004</v>
      </c>
      <c r="M67" s="753">
        <v>2</v>
      </c>
      <c r="N67" s="754">
        <v>61.280000000000008</v>
      </c>
    </row>
    <row r="68" spans="1:14" ht="14.45" customHeight="1" x14ac:dyDescent="0.2">
      <c r="A68" s="748" t="s">
        <v>585</v>
      </c>
      <c r="B68" s="749" t="s">
        <v>586</v>
      </c>
      <c r="C68" s="750" t="s">
        <v>600</v>
      </c>
      <c r="D68" s="751" t="s">
        <v>601</v>
      </c>
      <c r="E68" s="752">
        <v>50113001</v>
      </c>
      <c r="F68" s="751" t="s">
        <v>617</v>
      </c>
      <c r="G68" s="750" t="s">
        <v>618</v>
      </c>
      <c r="H68" s="750">
        <v>230415</v>
      </c>
      <c r="I68" s="750">
        <v>230415</v>
      </c>
      <c r="J68" s="750" t="s">
        <v>731</v>
      </c>
      <c r="K68" s="750" t="s">
        <v>732</v>
      </c>
      <c r="L68" s="753">
        <v>27.239999999999991</v>
      </c>
      <c r="M68" s="753">
        <v>1</v>
      </c>
      <c r="N68" s="754">
        <v>27.239999999999991</v>
      </c>
    </row>
    <row r="69" spans="1:14" ht="14.45" customHeight="1" x14ac:dyDescent="0.2">
      <c r="A69" s="748" t="s">
        <v>585</v>
      </c>
      <c r="B69" s="749" t="s">
        <v>586</v>
      </c>
      <c r="C69" s="750" t="s">
        <v>600</v>
      </c>
      <c r="D69" s="751" t="s">
        <v>601</v>
      </c>
      <c r="E69" s="752">
        <v>50113001</v>
      </c>
      <c r="F69" s="751" t="s">
        <v>617</v>
      </c>
      <c r="G69" s="750" t="s">
        <v>618</v>
      </c>
      <c r="H69" s="750">
        <v>216102</v>
      </c>
      <c r="I69" s="750">
        <v>216102</v>
      </c>
      <c r="J69" s="750" t="s">
        <v>733</v>
      </c>
      <c r="K69" s="750" t="s">
        <v>734</v>
      </c>
      <c r="L69" s="753">
        <v>110.35000000000002</v>
      </c>
      <c r="M69" s="753">
        <v>2</v>
      </c>
      <c r="N69" s="754">
        <v>220.70000000000005</v>
      </c>
    </row>
    <row r="70" spans="1:14" ht="14.45" customHeight="1" x14ac:dyDescent="0.2">
      <c r="A70" s="748" t="s">
        <v>585</v>
      </c>
      <c r="B70" s="749" t="s">
        <v>586</v>
      </c>
      <c r="C70" s="750" t="s">
        <v>600</v>
      </c>
      <c r="D70" s="751" t="s">
        <v>601</v>
      </c>
      <c r="E70" s="752">
        <v>50113001</v>
      </c>
      <c r="F70" s="751" t="s">
        <v>617</v>
      </c>
      <c r="G70" s="750" t="s">
        <v>618</v>
      </c>
      <c r="H70" s="750">
        <v>216104</v>
      </c>
      <c r="I70" s="750">
        <v>216104</v>
      </c>
      <c r="J70" s="750" t="s">
        <v>733</v>
      </c>
      <c r="K70" s="750" t="s">
        <v>735</v>
      </c>
      <c r="L70" s="753">
        <v>186.14333333333332</v>
      </c>
      <c r="M70" s="753">
        <v>3</v>
      </c>
      <c r="N70" s="754">
        <v>558.42999999999995</v>
      </c>
    </row>
    <row r="71" spans="1:14" ht="14.45" customHeight="1" x14ac:dyDescent="0.2">
      <c r="A71" s="748" t="s">
        <v>585</v>
      </c>
      <c r="B71" s="749" t="s">
        <v>586</v>
      </c>
      <c r="C71" s="750" t="s">
        <v>600</v>
      </c>
      <c r="D71" s="751" t="s">
        <v>601</v>
      </c>
      <c r="E71" s="752">
        <v>50113001</v>
      </c>
      <c r="F71" s="751" t="s">
        <v>617</v>
      </c>
      <c r="G71" s="750" t="s">
        <v>618</v>
      </c>
      <c r="H71" s="750">
        <v>848209</v>
      </c>
      <c r="I71" s="750">
        <v>115402</v>
      </c>
      <c r="J71" s="750" t="s">
        <v>736</v>
      </c>
      <c r="K71" s="750" t="s">
        <v>737</v>
      </c>
      <c r="L71" s="753">
        <v>762.86</v>
      </c>
      <c r="M71" s="753">
        <v>2</v>
      </c>
      <c r="N71" s="754">
        <v>1525.72</v>
      </c>
    </row>
    <row r="72" spans="1:14" ht="14.45" customHeight="1" x14ac:dyDescent="0.2">
      <c r="A72" s="748" t="s">
        <v>585</v>
      </c>
      <c r="B72" s="749" t="s">
        <v>586</v>
      </c>
      <c r="C72" s="750" t="s">
        <v>600</v>
      </c>
      <c r="D72" s="751" t="s">
        <v>601</v>
      </c>
      <c r="E72" s="752">
        <v>50113001</v>
      </c>
      <c r="F72" s="751" t="s">
        <v>617</v>
      </c>
      <c r="G72" s="750" t="s">
        <v>618</v>
      </c>
      <c r="H72" s="750">
        <v>848965</v>
      </c>
      <c r="I72" s="750">
        <v>115404</v>
      </c>
      <c r="J72" s="750" t="s">
        <v>736</v>
      </c>
      <c r="K72" s="750" t="s">
        <v>738</v>
      </c>
      <c r="L72" s="753">
        <v>1280.575</v>
      </c>
      <c r="M72" s="753">
        <v>1</v>
      </c>
      <c r="N72" s="754">
        <v>1280.575</v>
      </c>
    </row>
    <row r="73" spans="1:14" ht="14.45" customHeight="1" x14ac:dyDescent="0.2">
      <c r="A73" s="748" t="s">
        <v>585</v>
      </c>
      <c r="B73" s="749" t="s">
        <v>586</v>
      </c>
      <c r="C73" s="750" t="s">
        <v>600</v>
      </c>
      <c r="D73" s="751" t="s">
        <v>601</v>
      </c>
      <c r="E73" s="752">
        <v>50113001</v>
      </c>
      <c r="F73" s="751" t="s">
        <v>617</v>
      </c>
      <c r="G73" s="750" t="s">
        <v>618</v>
      </c>
      <c r="H73" s="750">
        <v>207940</v>
      </c>
      <c r="I73" s="750">
        <v>207940</v>
      </c>
      <c r="J73" s="750" t="s">
        <v>739</v>
      </c>
      <c r="K73" s="750" t="s">
        <v>740</v>
      </c>
      <c r="L73" s="753">
        <v>73.144615384615378</v>
      </c>
      <c r="M73" s="753">
        <v>39</v>
      </c>
      <c r="N73" s="754">
        <v>2852.64</v>
      </c>
    </row>
    <row r="74" spans="1:14" ht="14.45" customHeight="1" x14ac:dyDescent="0.2">
      <c r="A74" s="748" t="s">
        <v>585</v>
      </c>
      <c r="B74" s="749" t="s">
        <v>586</v>
      </c>
      <c r="C74" s="750" t="s">
        <v>600</v>
      </c>
      <c r="D74" s="751" t="s">
        <v>601</v>
      </c>
      <c r="E74" s="752">
        <v>50113001</v>
      </c>
      <c r="F74" s="751" t="s">
        <v>617</v>
      </c>
      <c r="G74" s="750" t="s">
        <v>618</v>
      </c>
      <c r="H74" s="750">
        <v>849382</v>
      </c>
      <c r="I74" s="750">
        <v>119697</v>
      </c>
      <c r="J74" s="750" t="s">
        <v>741</v>
      </c>
      <c r="K74" s="750" t="s">
        <v>742</v>
      </c>
      <c r="L74" s="753">
        <v>229.59</v>
      </c>
      <c r="M74" s="753">
        <v>9</v>
      </c>
      <c r="N74" s="754">
        <v>2066.31</v>
      </c>
    </row>
    <row r="75" spans="1:14" ht="14.45" customHeight="1" x14ac:dyDescent="0.2">
      <c r="A75" s="748" t="s">
        <v>585</v>
      </c>
      <c r="B75" s="749" t="s">
        <v>586</v>
      </c>
      <c r="C75" s="750" t="s">
        <v>600</v>
      </c>
      <c r="D75" s="751" t="s">
        <v>601</v>
      </c>
      <c r="E75" s="752">
        <v>50113001</v>
      </c>
      <c r="F75" s="751" t="s">
        <v>617</v>
      </c>
      <c r="G75" s="750" t="s">
        <v>625</v>
      </c>
      <c r="H75" s="750">
        <v>214435</v>
      </c>
      <c r="I75" s="750">
        <v>214435</v>
      </c>
      <c r="J75" s="750" t="s">
        <v>743</v>
      </c>
      <c r="K75" s="750" t="s">
        <v>744</v>
      </c>
      <c r="L75" s="753">
        <v>42.879999999999995</v>
      </c>
      <c r="M75" s="753">
        <v>7</v>
      </c>
      <c r="N75" s="754">
        <v>300.15999999999997</v>
      </c>
    </row>
    <row r="76" spans="1:14" ht="14.45" customHeight="1" x14ac:dyDescent="0.2">
      <c r="A76" s="748" t="s">
        <v>585</v>
      </c>
      <c r="B76" s="749" t="s">
        <v>586</v>
      </c>
      <c r="C76" s="750" t="s">
        <v>600</v>
      </c>
      <c r="D76" s="751" t="s">
        <v>601</v>
      </c>
      <c r="E76" s="752">
        <v>50113001</v>
      </c>
      <c r="F76" s="751" t="s">
        <v>617</v>
      </c>
      <c r="G76" s="750" t="s">
        <v>625</v>
      </c>
      <c r="H76" s="750">
        <v>214433</v>
      </c>
      <c r="I76" s="750">
        <v>214433</v>
      </c>
      <c r="J76" s="750" t="s">
        <v>743</v>
      </c>
      <c r="K76" s="750" t="s">
        <v>745</v>
      </c>
      <c r="L76" s="753">
        <v>12.209999999999999</v>
      </c>
      <c r="M76" s="753">
        <v>4</v>
      </c>
      <c r="N76" s="754">
        <v>48.839999999999996</v>
      </c>
    </row>
    <row r="77" spans="1:14" ht="14.45" customHeight="1" x14ac:dyDescent="0.2">
      <c r="A77" s="748" t="s">
        <v>585</v>
      </c>
      <c r="B77" s="749" t="s">
        <v>586</v>
      </c>
      <c r="C77" s="750" t="s">
        <v>600</v>
      </c>
      <c r="D77" s="751" t="s">
        <v>601</v>
      </c>
      <c r="E77" s="752">
        <v>50113001</v>
      </c>
      <c r="F77" s="751" t="s">
        <v>617</v>
      </c>
      <c r="G77" s="750" t="s">
        <v>625</v>
      </c>
      <c r="H77" s="750">
        <v>214525</v>
      </c>
      <c r="I77" s="750">
        <v>214525</v>
      </c>
      <c r="J77" s="750" t="s">
        <v>746</v>
      </c>
      <c r="K77" s="750" t="s">
        <v>747</v>
      </c>
      <c r="L77" s="753">
        <v>26.429999999999996</v>
      </c>
      <c r="M77" s="753">
        <v>7</v>
      </c>
      <c r="N77" s="754">
        <v>185.00999999999996</v>
      </c>
    </row>
    <row r="78" spans="1:14" ht="14.45" customHeight="1" x14ac:dyDescent="0.2">
      <c r="A78" s="748" t="s">
        <v>585</v>
      </c>
      <c r="B78" s="749" t="s">
        <v>586</v>
      </c>
      <c r="C78" s="750" t="s">
        <v>600</v>
      </c>
      <c r="D78" s="751" t="s">
        <v>601</v>
      </c>
      <c r="E78" s="752">
        <v>50113001</v>
      </c>
      <c r="F78" s="751" t="s">
        <v>617</v>
      </c>
      <c r="G78" s="750" t="s">
        <v>625</v>
      </c>
      <c r="H78" s="750">
        <v>214526</v>
      </c>
      <c r="I78" s="750">
        <v>214526</v>
      </c>
      <c r="J78" s="750" t="s">
        <v>746</v>
      </c>
      <c r="K78" s="750" t="s">
        <v>748</v>
      </c>
      <c r="L78" s="753">
        <v>85.738518518518518</v>
      </c>
      <c r="M78" s="753">
        <v>27</v>
      </c>
      <c r="N78" s="754">
        <v>2314.94</v>
      </c>
    </row>
    <row r="79" spans="1:14" ht="14.45" customHeight="1" x14ac:dyDescent="0.2">
      <c r="A79" s="748" t="s">
        <v>585</v>
      </c>
      <c r="B79" s="749" t="s">
        <v>586</v>
      </c>
      <c r="C79" s="750" t="s">
        <v>600</v>
      </c>
      <c r="D79" s="751" t="s">
        <v>601</v>
      </c>
      <c r="E79" s="752">
        <v>50113001</v>
      </c>
      <c r="F79" s="751" t="s">
        <v>617</v>
      </c>
      <c r="G79" s="750" t="s">
        <v>625</v>
      </c>
      <c r="H79" s="750">
        <v>214427</v>
      </c>
      <c r="I79" s="750">
        <v>214427</v>
      </c>
      <c r="J79" s="750" t="s">
        <v>749</v>
      </c>
      <c r="K79" s="750" t="s">
        <v>750</v>
      </c>
      <c r="L79" s="753">
        <v>16.580400000000001</v>
      </c>
      <c r="M79" s="753">
        <v>50</v>
      </c>
      <c r="N79" s="754">
        <v>829.0200000000001</v>
      </c>
    </row>
    <row r="80" spans="1:14" ht="14.45" customHeight="1" x14ac:dyDescent="0.2">
      <c r="A80" s="748" t="s">
        <v>585</v>
      </c>
      <c r="B80" s="749" t="s">
        <v>586</v>
      </c>
      <c r="C80" s="750" t="s">
        <v>600</v>
      </c>
      <c r="D80" s="751" t="s">
        <v>601</v>
      </c>
      <c r="E80" s="752">
        <v>50113001</v>
      </c>
      <c r="F80" s="751" t="s">
        <v>617</v>
      </c>
      <c r="G80" s="750" t="s">
        <v>625</v>
      </c>
      <c r="H80" s="750">
        <v>848765</v>
      </c>
      <c r="I80" s="750">
        <v>107938</v>
      </c>
      <c r="J80" s="750" t="s">
        <v>751</v>
      </c>
      <c r="K80" s="750" t="s">
        <v>752</v>
      </c>
      <c r="L80" s="753">
        <v>128.41547058823522</v>
      </c>
      <c r="M80" s="753">
        <v>170</v>
      </c>
      <c r="N80" s="754">
        <v>21830.62999999999</v>
      </c>
    </row>
    <row r="81" spans="1:14" ht="14.45" customHeight="1" x14ac:dyDescent="0.2">
      <c r="A81" s="748" t="s">
        <v>585</v>
      </c>
      <c r="B81" s="749" t="s">
        <v>586</v>
      </c>
      <c r="C81" s="750" t="s">
        <v>600</v>
      </c>
      <c r="D81" s="751" t="s">
        <v>601</v>
      </c>
      <c r="E81" s="752">
        <v>50113001</v>
      </c>
      <c r="F81" s="751" t="s">
        <v>617</v>
      </c>
      <c r="G81" s="750" t="s">
        <v>625</v>
      </c>
      <c r="H81" s="750">
        <v>113768</v>
      </c>
      <c r="I81" s="750">
        <v>13768</v>
      </c>
      <c r="J81" s="750" t="s">
        <v>751</v>
      </c>
      <c r="K81" s="750" t="s">
        <v>753</v>
      </c>
      <c r="L81" s="753">
        <v>89.31</v>
      </c>
      <c r="M81" s="753">
        <v>17</v>
      </c>
      <c r="N81" s="754">
        <v>1518.27</v>
      </c>
    </row>
    <row r="82" spans="1:14" ht="14.45" customHeight="1" x14ac:dyDescent="0.2">
      <c r="A82" s="748" t="s">
        <v>585</v>
      </c>
      <c r="B82" s="749" t="s">
        <v>586</v>
      </c>
      <c r="C82" s="750" t="s">
        <v>600</v>
      </c>
      <c r="D82" s="751" t="s">
        <v>601</v>
      </c>
      <c r="E82" s="752">
        <v>50113001</v>
      </c>
      <c r="F82" s="751" t="s">
        <v>617</v>
      </c>
      <c r="G82" s="750" t="s">
        <v>625</v>
      </c>
      <c r="H82" s="750">
        <v>113767</v>
      </c>
      <c r="I82" s="750">
        <v>13767</v>
      </c>
      <c r="J82" s="750" t="s">
        <v>751</v>
      </c>
      <c r="K82" s="750" t="s">
        <v>754</v>
      </c>
      <c r="L82" s="753">
        <v>44.660000000000004</v>
      </c>
      <c r="M82" s="753">
        <v>34</v>
      </c>
      <c r="N82" s="754">
        <v>1518.44</v>
      </c>
    </row>
    <row r="83" spans="1:14" ht="14.45" customHeight="1" x14ac:dyDescent="0.2">
      <c r="A83" s="748" t="s">
        <v>585</v>
      </c>
      <c r="B83" s="749" t="s">
        <v>586</v>
      </c>
      <c r="C83" s="750" t="s">
        <v>600</v>
      </c>
      <c r="D83" s="751" t="s">
        <v>601</v>
      </c>
      <c r="E83" s="752">
        <v>50113001</v>
      </c>
      <c r="F83" s="751" t="s">
        <v>617</v>
      </c>
      <c r="G83" s="750" t="s">
        <v>618</v>
      </c>
      <c r="H83" s="750">
        <v>176155</v>
      </c>
      <c r="I83" s="750">
        <v>76155</v>
      </c>
      <c r="J83" s="750" t="s">
        <v>755</v>
      </c>
      <c r="K83" s="750" t="s">
        <v>756</v>
      </c>
      <c r="L83" s="753">
        <v>61.41</v>
      </c>
      <c r="M83" s="753">
        <v>1</v>
      </c>
      <c r="N83" s="754">
        <v>61.41</v>
      </c>
    </row>
    <row r="84" spans="1:14" ht="14.45" customHeight="1" x14ac:dyDescent="0.2">
      <c r="A84" s="748" t="s">
        <v>585</v>
      </c>
      <c r="B84" s="749" t="s">
        <v>586</v>
      </c>
      <c r="C84" s="750" t="s">
        <v>600</v>
      </c>
      <c r="D84" s="751" t="s">
        <v>601</v>
      </c>
      <c r="E84" s="752">
        <v>50113001</v>
      </c>
      <c r="F84" s="751" t="s">
        <v>617</v>
      </c>
      <c r="G84" s="750" t="s">
        <v>618</v>
      </c>
      <c r="H84" s="750">
        <v>213255</v>
      </c>
      <c r="I84" s="750">
        <v>213255</v>
      </c>
      <c r="J84" s="750" t="s">
        <v>757</v>
      </c>
      <c r="K84" s="750" t="s">
        <v>758</v>
      </c>
      <c r="L84" s="753">
        <v>125.72333333333334</v>
      </c>
      <c r="M84" s="753">
        <v>3</v>
      </c>
      <c r="N84" s="754">
        <v>377.17</v>
      </c>
    </row>
    <row r="85" spans="1:14" ht="14.45" customHeight="1" x14ac:dyDescent="0.2">
      <c r="A85" s="748" t="s">
        <v>585</v>
      </c>
      <c r="B85" s="749" t="s">
        <v>586</v>
      </c>
      <c r="C85" s="750" t="s">
        <v>600</v>
      </c>
      <c r="D85" s="751" t="s">
        <v>601</v>
      </c>
      <c r="E85" s="752">
        <v>50113001</v>
      </c>
      <c r="F85" s="751" t="s">
        <v>617</v>
      </c>
      <c r="G85" s="750" t="s">
        <v>618</v>
      </c>
      <c r="H85" s="750">
        <v>845813</v>
      </c>
      <c r="I85" s="750">
        <v>9999999</v>
      </c>
      <c r="J85" s="750" t="s">
        <v>759</v>
      </c>
      <c r="K85" s="750" t="s">
        <v>587</v>
      </c>
      <c r="L85" s="753">
        <v>516.78</v>
      </c>
      <c r="M85" s="753">
        <v>19</v>
      </c>
      <c r="N85" s="754">
        <v>9818.82</v>
      </c>
    </row>
    <row r="86" spans="1:14" ht="14.45" customHeight="1" x14ac:dyDescent="0.2">
      <c r="A86" s="748" t="s">
        <v>585</v>
      </c>
      <c r="B86" s="749" t="s">
        <v>586</v>
      </c>
      <c r="C86" s="750" t="s">
        <v>600</v>
      </c>
      <c r="D86" s="751" t="s">
        <v>601</v>
      </c>
      <c r="E86" s="752">
        <v>50113001</v>
      </c>
      <c r="F86" s="751" t="s">
        <v>617</v>
      </c>
      <c r="G86" s="750" t="s">
        <v>618</v>
      </c>
      <c r="H86" s="750">
        <v>193104</v>
      </c>
      <c r="I86" s="750">
        <v>93104</v>
      </c>
      <c r="J86" s="750" t="s">
        <v>760</v>
      </c>
      <c r="K86" s="750" t="s">
        <v>761</v>
      </c>
      <c r="L86" s="753">
        <v>47.292000000000002</v>
      </c>
      <c r="M86" s="753">
        <v>10</v>
      </c>
      <c r="N86" s="754">
        <v>472.92</v>
      </c>
    </row>
    <row r="87" spans="1:14" ht="14.45" customHeight="1" x14ac:dyDescent="0.2">
      <c r="A87" s="748" t="s">
        <v>585</v>
      </c>
      <c r="B87" s="749" t="s">
        <v>586</v>
      </c>
      <c r="C87" s="750" t="s">
        <v>600</v>
      </c>
      <c r="D87" s="751" t="s">
        <v>601</v>
      </c>
      <c r="E87" s="752">
        <v>50113001</v>
      </c>
      <c r="F87" s="751" t="s">
        <v>617</v>
      </c>
      <c r="G87" s="750" t="s">
        <v>618</v>
      </c>
      <c r="H87" s="750">
        <v>193105</v>
      </c>
      <c r="I87" s="750">
        <v>93105</v>
      </c>
      <c r="J87" s="750" t="s">
        <v>760</v>
      </c>
      <c r="K87" s="750" t="s">
        <v>762</v>
      </c>
      <c r="L87" s="753">
        <v>208.48500000000001</v>
      </c>
      <c r="M87" s="753">
        <v>2</v>
      </c>
      <c r="N87" s="754">
        <v>416.97</v>
      </c>
    </row>
    <row r="88" spans="1:14" ht="14.45" customHeight="1" x14ac:dyDescent="0.2">
      <c r="A88" s="748" t="s">
        <v>585</v>
      </c>
      <c r="B88" s="749" t="s">
        <v>586</v>
      </c>
      <c r="C88" s="750" t="s">
        <v>600</v>
      </c>
      <c r="D88" s="751" t="s">
        <v>601</v>
      </c>
      <c r="E88" s="752">
        <v>50113001</v>
      </c>
      <c r="F88" s="751" t="s">
        <v>617</v>
      </c>
      <c r="G88" s="750" t="s">
        <v>618</v>
      </c>
      <c r="H88" s="750">
        <v>114075</v>
      </c>
      <c r="I88" s="750">
        <v>14075</v>
      </c>
      <c r="J88" s="750" t="s">
        <v>763</v>
      </c>
      <c r="K88" s="750" t="s">
        <v>764</v>
      </c>
      <c r="L88" s="753">
        <v>294.94999999999993</v>
      </c>
      <c r="M88" s="753">
        <v>2</v>
      </c>
      <c r="N88" s="754">
        <v>589.89999999999986</v>
      </c>
    </row>
    <row r="89" spans="1:14" ht="14.45" customHeight="1" x14ac:dyDescent="0.2">
      <c r="A89" s="748" t="s">
        <v>585</v>
      </c>
      <c r="B89" s="749" t="s">
        <v>586</v>
      </c>
      <c r="C89" s="750" t="s">
        <v>600</v>
      </c>
      <c r="D89" s="751" t="s">
        <v>601</v>
      </c>
      <c r="E89" s="752">
        <v>50113001</v>
      </c>
      <c r="F89" s="751" t="s">
        <v>617</v>
      </c>
      <c r="G89" s="750" t="s">
        <v>618</v>
      </c>
      <c r="H89" s="750">
        <v>201992</v>
      </c>
      <c r="I89" s="750">
        <v>201992</v>
      </c>
      <c r="J89" s="750" t="s">
        <v>763</v>
      </c>
      <c r="K89" s="750" t="s">
        <v>765</v>
      </c>
      <c r="L89" s="753">
        <v>553.48</v>
      </c>
      <c r="M89" s="753">
        <v>2</v>
      </c>
      <c r="N89" s="754">
        <v>1106.96</v>
      </c>
    </row>
    <row r="90" spans="1:14" ht="14.45" customHeight="1" x14ac:dyDescent="0.2">
      <c r="A90" s="748" t="s">
        <v>585</v>
      </c>
      <c r="B90" s="749" t="s">
        <v>586</v>
      </c>
      <c r="C90" s="750" t="s">
        <v>600</v>
      </c>
      <c r="D90" s="751" t="s">
        <v>601</v>
      </c>
      <c r="E90" s="752">
        <v>50113001</v>
      </c>
      <c r="F90" s="751" t="s">
        <v>617</v>
      </c>
      <c r="G90" s="750" t="s">
        <v>618</v>
      </c>
      <c r="H90" s="750">
        <v>121698</v>
      </c>
      <c r="I90" s="750">
        <v>21698</v>
      </c>
      <c r="J90" s="750" t="s">
        <v>766</v>
      </c>
      <c r="K90" s="750" t="s">
        <v>767</v>
      </c>
      <c r="L90" s="753">
        <v>28.619999999999997</v>
      </c>
      <c r="M90" s="753">
        <v>1</v>
      </c>
      <c r="N90" s="754">
        <v>28.619999999999997</v>
      </c>
    </row>
    <row r="91" spans="1:14" ht="14.45" customHeight="1" x14ac:dyDescent="0.2">
      <c r="A91" s="748" t="s">
        <v>585</v>
      </c>
      <c r="B91" s="749" t="s">
        <v>586</v>
      </c>
      <c r="C91" s="750" t="s">
        <v>600</v>
      </c>
      <c r="D91" s="751" t="s">
        <v>601</v>
      </c>
      <c r="E91" s="752">
        <v>50113001</v>
      </c>
      <c r="F91" s="751" t="s">
        <v>617</v>
      </c>
      <c r="G91" s="750" t="s">
        <v>618</v>
      </c>
      <c r="H91" s="750">
        <v>230420</v>
      </c>
      <c r="I91" s="750">
        <v>230420</v>
      </c>
      <c r="J91" s="750" t="s">
        <v>768</v>
      </c>
      <c r="K91" s="750" t="s">
        <v>769</v>
      </c>
      <c r="L91" s="753">
        <v>77.063846153846157</v>
      </c>
      <c r="M91" s="753">
        <v>13</v>
      </c>
      <c r="N91" s="754">
        <v>1001.83</v>
      </c>
    </row>
    <row r="92" spans="1:14" ht="14.45" customHeight="1" x14ac:dyDescent="0.2">
      <c r="A92" s="748" t="s">
        <v>585</v>
      </c>
      <c r="B92" s="749" t="s">
        <v>586</v>
      </c>
      <c r="C92" s="750" t="s">
        <v>600</v>
      </c>
      <c r="D92" s="751" t="s">
        <v>601</v>
      </c>
      <c r="E92" s="752">
        <v>50113001</v>
      </c>
      <c r="F92" s="751" t="s">
        <v>617</v>
      </c>
      <c r="G92" s="750" t="s">
        <v>618</v>
      </c>
      <c r="H92" s="750">
        <v>102478</v>
      </c>
      <c r="I92" s="750">
        <v>2478</v>
      </c>
      <c r="J92" s="750" t="s">
        <v>768</v>
      </c>
      <c r="K92" s="750" t="s">
        <v>769</v>
      </c>
      <c r="L92" s="753">
        <v>77.760000000000005</v>
      </c>
      <c r="M92" s="753">
        <v>4</v>
      </c>
      <c r="N92" s="754">
        <v>311.04000000000002</v>
      </c>
    </row>
    <row r="93" spans="1:14" ht="14.45" customHeight="1" x14ac:dyDescent="0.2">
      <c r="A93" s="748" t="s">
        <v>585</v>
      </c>
      <c r="B93" s="749" t="s">
        <v>586</v>
      </c>
      <c r="C93" s="750" t="s">
        <v>600</v>
      </c>
      <c r="D93" s="751" t="s">
        <v>601</v>
      </c>
      <c r="E93" s="752">
        <v>50113001</v>
      </c>
      <c r="F93" s="751" t="s">
        <v>617</v>
      </c>
      <c r="G93" s="750" t="s">
        <v>618</v>
      </c>
      <c r="H93" s="750">
        <v>846346</v>
      </c>
      <c r="I93" s="750">
        <v>119672</v>
      </c>
      <c r="J93" s="750" t="s">
        <v>770</v>
      </c>
      <c r="K93" s="750" t="s">
        <v>771</v>
      </c>
      <c r="L93" s="753">
        <v>123.3</v>
      </c>
      <c r="M93" s="753">
        <v>1</v>
      </c>
      <c r="N93" s="754">
        <v>123.3</v>
      </c>
    </row>
    <row r="94" spans="1:14" ht="14.45" customHeight="1" x14ac:dyDescent="0.2">
      <c r="A94" s="748" t="s">
        <v>585</v>
      </c>
      <c r="B94" s="749" t="s">
        <v>586</v>
      </c>
      <c r="C94" s="750" t="s">
        <v>600</v>
      </c>
      <c r="D94" s="751" t="s">
        <v>601</v>
      </c>
      <c r="E94" s="752">
        <v>50113001</v>
      </c>
      <c r="F94" s="751" t="s">
        <v>617</v>
      </c>
      <c r="G94" s="750" t="s">
        <v>618</v>
      </c>
      <c r="H94" s="750">
        <v>844831</v>
      </c>
      <c r="I94" s="750">
        <v>0</v>
      </c>
      <c r="J94" s="750" t="s">
        <v>772</v>
      </c>
      <c r="K94" s="750" t="s">
        <v>773</v>
      </c>
      <c r="L94" s="753">
        <v>1377.51</v>
      </c>
      <c r="M94" s="753">
        <v>1</v>
      </c>
      <c r="N94" s="754">
        <v>1377.51</v>
      </c>
    </row>
    <row r="95" spans="1:14" ht="14.45" customHeight="1" x14ac:dyDescent="0.2">
      <c r="A95" s="748" t="s">
        <v>585</v>
      </c>
      <c r="B95" s="749" t="s">
        <v>586</v>
      </c>
      <c r="C95" s="750" t="s">
        <v>600</v>
      </c>
      <c r="D95" s="751" t="s">
        <v>601</v>
      </c>
      <c r="E95" s="752">
        <v>50113001</v>
      </c>
      <c r="F95" s="751" t="s">
        <v>617</v>
      </c>
      <c r="G95" s="750" t="s">
        <v>618</v>
      </c>
      <c r="H95" s="750">
        <v>108499</v>
      </c>
      <c r="I95" s="750">
        <v>8499</v>
      </c>
      <c r="J95" s="750" t="s">
        <v>774</v>
      </c>
      <c r="K95" s="750" t="s">
        <v>775</v>
      </c>
      <c r="L95" s="753">
        <v>111.52000000000001</v>
      </c>
      <c r="M95" s="753">
        <v>14</v>
      </c>
      <c r="N95" s="754">
        <v>1561.2800000000002</v>
      </c>
    </row>
    <row r="96" spans="1:14" ht="14.45" customHeight="1" x14ac:dyDescent="0.2">
      <c r="A96" s="748" t="s">
        <v>585</v>
      </c>
      <c r="B96" s="749" t="s">
        <v>586</v>
      </c>
      <c r="C96" s="750" t="s">
        <v>600</v>
      </c>
      <c r="D96" s="751" t="s">
        <v>601</v>
      </c>
      <c r="E96" s="752">
        <v>50113001</v>
      </c>
      <c r="F96" s="751" t="s">
        <v>617</v>
      </c>
      <c r="G96" s="750" t="s">
        <v>618</v>
      </c>
      <c r="H96" s="750">
        <v>231751</v>
      </c>
      <c r="I96" s="750">
        <v>231751</v>
      </c>
      <c r="J96" s="750" t="s">
        <v>774</v>
      </c>
      <c r="K96" s="750" t="s">
        <v>775</v>
      </c>
      <c r="L96" s="753">
        <v>111.47285714285717</v>
      </c>
      <c r="M96" s="753">
        <v>14</v>
      </c>
      <c r="N96" s="754">
        <v>1560.6200000000003</v>
      </c>
    </row>
    <row r="97" spans="1:14" ht="14.45" customHeight="1" x14ac:dyDescent="0.2">
      <c r="A97" s="748" t="s">
        <v>585</v>
      </c>
      <c r="B97" s="749" t="s">
        <v>586</v>
      </c>
      <c r="C97" s="750" t="s">
        <v>600</v>
      </c>
      <c r="D97" s="751" t="s">
        <v>601</v>
      </c>
      <c r="E97" s="752">
        <v>50113001</v>
      </c>
      <c r="F97" s="751" t="s">
        <v>617</v>
      </c>
      <c r="G97" s="750" t="s">
        <v>618</v>
      </c>
      <c r="H97" s="750">
        <v>102479</v>
      </c>
      <c r="I97" s="750">
        <v>2479</v>
      </c>
      <c r="J97" s="750" t="s">
        <v>776</v>
      </c>
      <c r="K97" s="750" t="s">
        <v>777</v>
      </c>
      <c r="L97" s="753">
        <v>65.569999999999993</v>
      </c>
      <c r="M97" s="753">
        <v>4</v>
      </c>
      <c r="N97" s="754">
        <v>262.27999999999997</v>
      </c>
    </row>
    <row r="98" spans="1:14" ht="14.45" customHeight="1" x14ac:dyDescent="0.2">
      <c r="A98" s="748" t="s">
        <v>585</v>
      </c>
      <c r="B98" s="749" t="s">
        <v>586</v>
      </c>
      <c r="C98" s="750" t="s">
        <v>600</v>
      </c>
      <c r="D98" s="751" t="s">
        <v>601</v>
      </c>
      <c r="E98" s="752">
        <v>50113001</v>
      </c>
      <c r="F98" s="751" t="s">
        <v>617</v>
      </c>
      <c r="G98" s="750" t="s">
        <v>618</v>
      </c>
      <c r="H98" s="750">
        <v>846599</v>
      </c>
      <c r="I98" s="750">
        <v>107754</v>
      </c>
      <c r="J98" s="750" t="s">
        <v>778</v>
      </c>
      <c r="K98" s="750" t="s">
        <v>587</v>
      </c>
      <c r="L98" s="753">
        <v>131.25999999999993</v>
      </c>
      <c r="M98" s="753">
        <v>4</v>
      </c>
      <c r="N98" s="754">
        <v>525.03999999999974</v>
      </c>
    </row>
    <row r="99" spans="1:14" ht="14.45" customHeight="1" x14ac:dyDescent="0.2">
      <c r="A99" s="748" t="s">
        <v>585</v>
      </c>
      <c r="B99" s="749" t="s">
        <v>586</v>
      </c>
      <c r="C99" s="750" t="s">
        <v>600</v>
      </c>
      <c r="D99" s="751" t="s">
        <v>601</v>
      </c>
      <c r="E99" s="752">
        <v>50113001</v>
      </c>
      <c r="F99" s="751" t="s">
        <v>617</v>
      </c>
      <c r="G99" s="750" t="s">
        <v>618</v>
      </c>
      <c r="H99" s="750">
        <v>58880</v>
      </c>
      <c r="I99" s="750">
        <v>58880</v>
      </c>
      <c r="J99" s="750" t="s">
        <v>779</v>
      </c>
      <c r="K99" s="750" t="s">
        <v>780</v>
      </c>
      <c r="L99" s="753">
        <v>97.381999999999991</v>
      </c>
      <c r="M99" s="753">
        <v>10</v>
      </c>
      <c r="N99" s="754">
        <v>973.81999999999994</v>
      </c>
    </row>
    <row r="100" spans="1:14" ht="14.45" customHeight="1" x14ac:dyDescent="0.2">
      <c r="A100" s="748" t="s">
        <v>585</v>
      </c>
      <c r="B100" s="749" t="s">
        <v>586</v>
      </c>
      <c r="C100" s="750" t="s">
        <v>600</v>
      </c>
      <c r="D100" s="751" t="s">
        <v>601</v>
      </c>
      <c r="E100" s="752">
        <v>50113001</v>
      </c>
      <c r="F100" s="751" t="s">
        <v>617</v>
      </c>
      <c r="G100" s="750" t="s">
        <v>618</v>
      </c>
      <c r="H100" s="750">
        <v>158425</v>
      </c>
      <c r="I100" s="750">
        <v>58425</v>
      </c>
      <c r="J100" s="750" t="s">
        <v>781</v>
      </c>
      <c r="K100" s="750" t="s">
        <v>782</v>
      </c>
      <c r="L100" s="753">
        <v>81.99</v>
      </c>
      <c r="M100" s="753">
        <v>3</v>
      </c>
      <c r="N100" s="754">
        <v>245.96999999999997</v>
      </c>
    </row>
    <row r="101" spans="1:14" ht="14.45" customHeight="1" x14ac:dyDescent="0.2">
      <c r="A101" s="748" t="s">
        <v>585</v>
      </c>
      <c r="B101" s="749" t="s">
        <v>586</v>
      </c>
      <c r="C101" s="750" t="s">
        <v>600</v>
      </c>
      <c r="D101" s="751" t="s">
        <v>601</v>
      </c>
      <c r="E101" s="752">
        <v>50113001</v>
      </c>
      <c r="F101" s="751" t="s">
        <v>617</v>
      </c>
      <c r="G101" s="750" t="s">
        <v>618</v>
      </c>
      <c r="H101" s="750">
        <v>101328</v>
      </c>
      <c r="I101" s="750">
        <v>1328</v>
      </c>
      <c r="J101" s="750" t="s">
        <v>783</v>
      </c>
      <c r="K101" s="750" t="s">
        <v>784</v>
      </c>
      <c r="L101" s="753">
        <v>126.80000000000003</v>
      </c>
      <c r="M101" s="753">
        <v>1</v>
      </c>
      <c r="N101" s="754">
        <v>126.80000000000003</v>
      </c>
    </row>
    <row r="102" spans="1:14" ht="14.45" customHeight="1" x14ac:dyDescent="0.2">
      <c r="A102" s="748" t="s">
        <v>585</v>
      </c>
      <c r="B102" s="749" t="s">
        <v>586</v>
      </c>
      <c r="C102" s="750" t="s">
        <v>600</v>
      </c>
      <c r="D102" s="751" t="s">
        <v>601</v>
      </c>
      <c r="E102" s="752">
        <v>50113001</v>
      </c>
      <c r="F102" s="751" t="s">
        <v>617</v>
      </c>
      <c r="G102" s="750" t="s">
        <v>618</v>
      </c>
      <c r="H102" s="750">
        <v>179325</v>
      </c>
      <c r="I102" s="750">
        <v>179325</v>
      </c>
      <c r="J102" s="750" t="s">
        <v>785</v>
      </c>
      <c r="K102" s="750" t="s">
        <v>786</v>
      </c>
      <c r="L102" s="753">
        <v>33.989999999999995</v>
      </c>
      <c r="M102" s="753">
        <v>1</v>
      </c>
      <c r="N102" s="754">
        <v>33.989999999999995</v>
      </c>
    </row>
    <row r="103" spans="1:14" ht="14.45" customHeight="1" x14ac:dyDescent="0.2">
      <c r="A103" s="748" t="s">
        <v>585</v>
      </c>
      <c r="B103" s="749" t="s">
        <v>586</v>
      </c>
      <c r="C103" s="750" t="s">
        <v>600</v>
      </c>
      <c r="D103" s="751" t="s">
        <v>601</v>
      </c>
      <c r="E103" s="752">
        <v>50113001</v>
      </c>
      <c r="F103" s="751" t="s">
        <v>617</v>
      </c>
      <c r="G103" s="750" t="s">
        <v>618</v>
      </c>
      <c r="H103" s="750">
        <v>179327</v>
      </c>
      <c r="I103" s="750">
        <v>179327</v>
      </c>
      <c r="J103" s="750" t="s">
        <v>785</v>
      </c>
      <c r="K103" s="750" t="s">
        <v>710</v>
      </c>
      <c r="L103" s="753">
        <v>73.679999999999993</v>
      </c>
      <c r="M103" s="753">
        <v>2</v>
      </c>
      <c r="N103" s="754">
        <v>147.35999999999999</v>
      </c>
    </row>
    <row r="104" spans="1:14" ht="14.45" customHeight="1" x14ac:dyDescent="0.2">
      <c r="A104" s="748" t="s">
        <v>585</v>
      </c>
      <c r="B104" s="749" t="s">
        <v>586</v>
      </c>
      <c r="C104" s="750" t="s">
        <v>600</v>
      </c>
      <c r="D104" s="751" t="s">
        <v>601</v>
      </c>
      <c r="E104" s="752">
        <v>50113001</v>
      </c>
      <c r="F104" s="751" t="s">
        <v>617</v>
      </c>
      <c r="G104" s="750" t="s">
        <v>618</v>
      </c>
      <c r="H104" s="750">
        <v>179333</v>
      </c>
      <c r="I104" s="750">
        <v>179333</v>
      </c>
      <c r="J104" s="750" t="s">
        <v>785</v>
      </c>
      <c r="K104" s="750" t="s">
        <v>787</v>
      </c>
      <c r="L104" s="753">
        <v>224.8775</v>
      </c>
      <c r="M104" s="753">
        <v>4</v>
      </c>
      <c r="N104" s="754">
        <v>899.51</v>
      </c>
    </row>
    <row r="105" spans="1:14" ht="14.45" customHeight="1" x14ac:dyDescent="0.2">
      <c r="A105" s="748" t="s">
        <v>585</v>
      </c>
      <c r="B105" s="749" t="s">
        <v>586</v>
      </c>
      <c r="C105" s="750" t="s">
        <v>600</v>
      </c>
      <c r="D105" s="751" t="s">
        <v>601</v>
      </c>
      <c r="E105" s="752">
        <v>50113001</v>
      </c>
      <c r="F105" s="751" t="s">
        <v>617</v>
      </c>
      <c r="G105" s="750" t="s">
        <v>618</v>
      </c>
      <c r="H105" s="750">
        <v>145988</v>
      </c>
      <c r="I105" s="750">
        <v>145988</v>
      </c>
      <c r="J105" s="750" t="s">
        <v>788</v>
      </c>
      <c r="K105" s="750" t="s">
        <v>789</v>
      </c>
      <c r="L105" s="753">
        <v>1383.34</v>
      </c>
      <c r="M105" s="753">
        <v>1</v>
      </c>
      <c r="N105" s="754">
        <v>1383.34</v>
      </c>
    </row>
    <row r="106" spans="1:14" ht="14.45" customHeight="1" x14ac:dyDescent="0.2">
      <c r="A106" s="748" t="s">
        <v>585</v>
      </c>
      <c r="B106" s="749" t="s">
        <v>586</v>
      </c>
      <c r="C106" s="750" t="s">
        <v>600</v>
      </c>
      <c r="D106" s="751" t="s">
        <v>601</v>
      </c>
      <c r="E106" s="752">
        <v>50113001</v>
      </c>
      <c r="F106" s="751" t="s">
        <v>617</v>
      </c>
      <c r="G106" s="750" t="s">
        <v>618</v>
      </c>
      <c r="H106" s="750">
        <v>226525</v>
      </c>
      <c r="I106" s="750">
        <v>226525</v>
      </c>
      <c r="J106" s="750" t="s">
        <v>790</v>
      </c>
      <c r="K106" s="750" t="s">
        <v>791</v>
      </c>
      <c r="L106" s="753">
        <v>66.340000000000018</v>
      </c>
      <c r="M106" s="753">
        <v>7</v>
      </c>
      <c r="N106" s="754">
        <v>464.38000000000011</v>
      </c>
    </row>
    <row r="107" spans="1:14" ht="14.45" customHeight="1" x14ac:dyDescent="0.2">
      <c r="A107" s="748" t="s">
        <v>585</v>
      </c>
      <c r="B107" s="749" t="s">
        <v>586</v>
      </c>
      <c r="C107" s="750" t="s">
        <v>600</v>
      </c>
      <c r="D107" s="751" t="s">
        <v>601</v>
      </c>
      <c r="E107" s="752">
        <v>50113001</v>
      </c>
      <c r="F107" s="751" t="s">
        <v>617</v>
      </c>
      <c r="G107" s="750" t="s">
        <v>618</v>
      </c>
      <c r="H107" s="750">
        <v>226523</v>
      </c>
      <c r="I107" s="750">
        <v>226523</v>
      </c>
      <c r="J107" s="750" t="s">
        <v>790</v>
      </c>
      <c r="K107" s="750" t="s">
        <v>792</v>
      </c>
      <c r="L107" s="753">
        <v>51.959999999999994</v>
      </c>
      <c r="M107" s="753">
        <v>2</v>
      </c>
      <c r="N107" s="754">
        <v>103.91999999999999</v>
      </c>
    </row>
    <row r="108" spans="1:14" ht="14.45" customHeight="1" x14ac:dyDescent="0.2">
      <c r="A108" s="748" t="s">
        <v>585</v>
      </c>
      <c r="B108" s="749" t="s">
        <v>586</v>
      </c>
      <c r="C108" s="750" t="s">
        <v>600</v>
      </c>
      <c r="D108" s="751" t="s">
        <v>601</v>
      </c>
      <c r="E108" s="752">
        <v>50113001</v>
      </c>
      <c r="F108" s="751" t="s">
        <v>617</v>
      </c>
      <c r="G108" s="750" t="s">
        <v>618</v>
      </c>
      <c r="H108" s="750">
        <v>920200</v>
      </c>
      <c r="I108" s="750">
        <v>15877</v>
      </c>
      <c r="J108" s="750" t="s">
        <v>793</v>
      </c>
      <c r="K108" s="750" t="s">
        <v>587</v>
      </c>
      <c r="L108" s="753">
        <v>252.97800997598534</v>
      </c>
      <c r="M108" s="753">
        <v>8</v>
      </c>
      <c r="N108" s="754">
        <v>2023.8240798078828</v>
      </c>
    </row>
    <row r="109" spans="1:14" ht="14.45" customHeight="1" x14ac:dyDescent="0.2">
      <c r="A109" s="748" t="s">
        <v>585</v>
      </c>
      <c r="B109" s="749" t="s">
        <v>586</v>
      </c>
      <c r="C109" s="750" t="s">
        <v>600</v>
      </c>
      <c r="D109" s="751" t="s">
        <v>601</v>
      </c>
      <c r="E109" s="752">
        <v>50113001</v>
      </c>
      <c r="F109" s="751" t="s">
        <v>617</v>
      </c>
      <c r="G109" s="750" t="s">
        <v>618</v>
      </c>
      <c r="H109" s="750">
        <v>23987</v>
      </c>
      <c r="I109" s="750">
        <v>23987</v>
      </c>
      <c r="J109" s="750" t="s">
        <v>794</v>
      </c>
      <c r="K109" s="750" t="s">
        <v>795</v>
      </c>
      <c r="L109" s="753">
        <v>167.4200409635161</v>
      </c>
      <c r="M109" s="753">
        <v>4</v>
      </c>
      <c r="N109" s="754">
        <v>669.6801638540644</v>
      </c>
    </row>
    <row r="110" spans="1:14" ht="14.45" customHeight="1" x14ac:dyDescent="0.2">
      <c r="A110" s="748" t="s">
        <v>585</v>
      </c>
      <c r="B110" s="749" t="s">
        <v>586</v>
      </c>
      <c r="C110" s="750" t="s">
        <v>600</v>
      </c>
      <c r="D110" s="751" t="s">
        <v>601</v>
      </c>
      <c r="E110" s="752">
        <v>50113001</v>
      </c>
      <c r="F110" s="751" t="s">
        <v>617</v>
      </c>
      <c r="G110" s="750" t="s">
        <v>618</v>
      </c>
      <c r="H110" s="750">
        <v>930043</v>
      </c>
      <c r="I110" s="750">
        <v>0</v>
      </c>
      <c r="J110" s="750" t="s">
        <v>796</v>
      </c>
      <c r="K110" s="750" t="s">
        <v>587</v>
      </c>
      <c r="L110" s="753">
        <v>31.871499494658906</v>
      </c>
      <c r="M110" s="753">
        <v>7</v>
      </c>
      <c r="N110" s="754">
        <v>223.10049646261234</v>
      </c>
    </row>
    <row r="111" spans="1:14" ht="14.45" customHeight="1" x14ac:dyDescent="0.2">
      <c r="A111" s="748" t="s">
        <v>585</v>
      </c>
      <c r="B111" s="749" t="s">
        <v>586</v>
      </c>
      <c r="C111" s="750" t="s">
        <v>600</v>
      </c>
      <c r="D111" s="751" t="s">
        <v>601</v>
      </c>
      <c r="E111" s="752">
        <v>50113001</v>
      </c>
      <c r="F111" s="751" t="s">
        <v>617</v>
      </c>
      <c r="G111" s="750" t="s">
        <v>618</v>
      </c>
      <c r="H111" s="750">
        <v>900240</v>
      </c>
      <c r="I111" s="750">
        <v>0</v>
      </c>
      <c r="J111" s="750" t="s">
        <v>797</v>
      </c>
      <c r="K111" s="750" t="s">
        <v>587</v>
      </c>
      <c r="L111" s="753">
        <v>67.760000000000005</v>
      </c>
      <c r="M111" s="753">
        <v>2</v>
      </c>
      <c r="N111" s="754">
        <v>135.52000000000001</v>
      </c>
    </row>
    <row r="112" spans="1:14" ht="14.45" customHeight="1" x14ac:dyDescent="0.2">
      <c r="A112" s="748" t="s">
        <v>585</v>
      </c>
      <c r="B112" s="749" t="s">
        <v>586</v>
      </c>
      <c r="C112" s="750" t="s">
        <v>600</v>
      </c>
      <c r="D112" s="751" t="s">
        <v>601</v>
      </c>
      <c r="E112" s="752">
        <v>50113001</v>
      </c>
      <c r="F112" s="751" t="s">
        <v>617</v>
      </c>
      <c r="G112" s="750" t="s">
        <v>618</v>
      </c>
      <c r="H112" s="750">
        <v>215476</v>
      </c>
      <c r="I112" s="750">
        <v>215476</v>
      </c>
      <c r="J112" s="750" t="s">
        <v>798</v>
      </c>
      <c r="K112" s="750" t="s">
        <v>799</v>
      </c>
      <c r="L112" s="753">
        <v>143.31000000000003</v>
      </c>
      <c r="M112" s="753">
        <v>3</v>
      </c>
      <c r="N112" s="754">
        <v>429.93000000000006</v>
      </c>
    </row>
    <row r="113" spans="1:14" ht="14.45" customHeight="1" x14ac:dyDescent="0.2">
      <c r="A113" s="748" t="s">
        <v>585</v>
      </c>
      <c r="B113" s="749" t="s">
        <v>586</v>
      </c>
      <c r="C113" s="750" t="s">
        <v>600</v>
      </c>
      <c r="D113" s="751" t="s">
        <v>601</v>
      </c>
      <c r="E113" s="752">
        <v>50113001</v>
      </c>
      <c r="F113" s="751" t="s">
        <v>617</v>
      </c>
      <c r="G113" s="750" t="s">
        <v>618</v>
      </c>
      <c r="H113" s="750">
        <v>183272</v>
      </c>
      <c r="I113" s="750">
        <v>215478</v>
      </c>
      <c r="J113" s="750" t="s">
        <v>800</v>
      </c>
      <c r="K113" s="750" t="s">
        <v>801</v>
      </c>
      <c r="L113" s="753">
        <v>174.69</v>
      </c>
      <c r="M113" s="753">
        <v>2</v>
      </c>
      <c r="N113" s="754">
        <v>349.38</v>
      </c>
    </row>
    <row r="114" spans="1:14" ht="14.45" customHeight="1" x14ac:dyDescent="0.2">
      <c r="A114" s="748" t="s">
        <v>585</v>
      </c>
      <c r="B114" s="749" t="s">
        <v>586</v>
      </c>
      <c r="C114" s="750" t="s">
        <v>600</v>
      </c>
      <c r="D114" s="751" t="s">
        <v>601</v>
      </c>
      <c r="E114" s="752">
        <v>50113001</v>
      </c>
      <c r="F114" s="751" t="s">
        <v>617</v>
      </c>
      <c r="G114" s="750" t="s">
        <v>618</v>
      </c>
      <c r="H114" s="750">
        <v>215473</v>
      </c>
      <c r="I114" s="750">
        <v>215473</v>
      </c>
      <c r="J114" s="750" t="s">
        <v>802</v>
      </c>
      <c r="K114" s="750" t="s">
        <v>803</v>
      </c>
      <c r="L114" s="753">
        <v>336.57000000000005</v>
      </c>
      <c r="M114" s="753">
        <v>2</v>
      </c>
      <c r="N114" s="754">
        <v>673.1400000000001</v>
      </c>
    </row>
    <row r="115" spans="1:14" ht="14.45" customHeight="1" x14ac:dyDescent="0.2">
      <c r="A115" s="748" t="s">
        <v>585</v>
      </c>
      <c r="B115" s="749" t="s">
        <v>586</v>
      </c>
      <c r="C115" s="750" t="s">
        <v>600</v>
      </c>
      <c r="D115" s="751" t="s">
        <v>601</v>
      </c>
      <c r="E115" s="752">
        <v>50113001</v>
      </c>
      <c r="F115" s="751" t="s">
        <v>617</v>
      </c>
      <c r="G115" s="750" t="s">
        <v>618</v>
      </c>
      <c r="H115" s="750">
        <v>215474</v>
      </c>
      <c r="I115" s="750">
        <v>215474</v>
      </c>
      <c r="J115" s="750" t="s">
        <v>804</v>
      </c>
      <c r="K115" s="750" t="s">
        <v>805</v>
      </c>
      <c r="L115" s="753">
        <v>531.99999999999966</v>
      </c>
      <c r="M115" s="753">
        <v>1</v>
      </c>
      <c r="N115" s="754">
        <v>531.99999999999966</v>
      </c>
    </row>
    <row r="116" spans="1:14" ht="14.45" customHeight="1" x14ac:dyDescent="0.2">
      <c r="A116" s="748" t="s">
        <v>585</v>
      </c>
      <c r="B116" s="749" t="s">
        <v>586</v>
      </c>
      <c r="C116" s="750" t="s">
        <v>600</v>
      </c>
      <c r="D116" s="751" t="s">
        <v>601</v>
      </c>
      <c r="E116" s="752">
        <v>50113001</v>
      </c>
      <c r="F116" s="751" t="s">
        <v>617</v>
      </c>
      <c r="G116" s="750" t="s">
        <v>625</v>
      </c>
      <c r="H116" s="750">
        <v>193741</v>
      </c>
      <c r="I116" s="750">
        <v>193741</v>
      </c>
      <c r="J116" s="750" t="s">
        <v>806</v>
      </c>
      <c r="K116" s="750" t="s">
        <v>807</v>
      </c>
      <c r="L116" s="753">
        <v>2250.08</v>
      </c>
      <c r="M116" s="753">
        <v>1</v>
      </c>
      <c r="N116" s="754">
        <v>2250.08</v>
      </c>
    </row>
    <row r="117" spans="1:14" ht="14.45" customHeight="1" x14ac:dyDescent="0.2">
      <c r="A117" s="748" t="s">
        <v>585</v>
      </c>
      <c r="B117" s="749" t="s">
        <v>586</v>
      </c>
      <c r="C117" s="750" t="s">
        <v>600</v>
      </c>
      <c r="D117" s="751" t="s">
        <v>601</v>
      </c>
      <c r="E117" s="752">
        <v>50113001</v>
      </c>
      <c r="F117" s="751" t="s">
        <v>617</v>
      </c>
      <c r="G117" s="750" t="s">
        <v>625</v>
      </c>
      <c r="H117" s="750">
        <v>168326</v>
      </c>
      <c r="I117" s="750">
        <v>168326</v>
      </c>
      <c r="J117" s="750" t="s">
        <v>806</v>
      </c>
      <c r="K117" s="750" t="s">
        <v>808</v>
      </c>
      <c r="L117" s="753">
        <v>379.62999999999988</v>
      </c>
      <c r="M117" s="753">
        <v>1</v>
      </c>
      <c r="N117" s="754">
        <v>379.62999999999988</v>
      </c>
    </row>
    <row r="118" spans="1:14" ht="14.45" customHeight="1" x14ac:dyDescent="0.2">
      <c r="A118" s="748" t="s">
        <v>585</v>
      </c>
      <c r="B118" s="749" t="s">
        <v>586</v>
      </c>
      <c r="C118" s="750" t="s">
        <v>600</v>
      </c>
      <c r="D118" s="751" t="s">
        <v>601</v>
      </c>
      <c r="E118" s="752">
        <v>50113001</v>
      </c>
      <c r="F118" s="751" t="s">
        <v>617</v>
      </c>
      <c r="G118" s="750" t="s">
        <v>618</v>
      </c>
      <c r="H118" s="750">
        <v>210108</v>
      </c>
      <c r="I118" s="750">
        <v>210108</v>
      </c>
      <c r="J118" s="750" t="s">
        <v>809</v>
      </c>
      <c r="K118" s="750" t="s">
        <v>810</v>
      </c>
      <c r="L118" s="753">
        <v>735.01000000000033</v>
      </c>
      <c r="M118" s="753">
        <v>1</v>
      </c>
      <c r="N118" s="754">
        <v>735.01000000000033</v>
      </c>
    </row>
    <row r="119" spans="1:14" ht="14.45" customHeight="1" x14ac:dyDescent="0.2">
      <c r="A119" s="748" t="s">
        <v>585</v>
      </c>
      <c r="B119" s="749" t="s">
        <v>586</v>
      </c>
      <c r="C119" s="750" t="s">
        <v>600</v>
      </c>
      <c r="D119" s="751" t="s">
        <v>601</v>
      </c>
      <c r="E119" s="752">
        <v>50113001</v>
      </c>
      <c r="F119" s="751" t="s">
        <v>617</v>
      </c>
      <c r="G119" s="750" t="s">
        <v>618</v>
      </c>
      <c r="H119" s="750">
        <v>192202</v>
      </c>
      <c r="I119" s="750">
        <v>192202</v>
      </c>
      <c r="J119" s="750" t="s">
        <v>811</v>
      </c>
      <c r="K119" s="750" t="s">
        <v>812</v>
      </c>
      <c r="L119" s="753">
        <v>87.88</v>
      </c>
      <c r="M119" s="753">
        <v>1</v>
      </c>
      <c r="N119" s="754">
        <v>87.88</v>
      </c>
    </row>
    <row r="120" spans="1:14" ht="14.45" customHeight="1" x14ac:dyDescent="0.2">
      <c r="A120" s="748" t="s">
        <v>585</v>
      </c>
      <c r="B120" s="749" t="s">
        <v>586</v>
      </c>
      <c r="C120" s="750" t="s">
        <v>600</v>
      </c>
      <c r="D120" s="751" t="s">
        <v>601</v>
      </c>
      <c r="E120" s="752">
        <v>50113001</v>
      </c>
      <c r="F120" s="751" t="s">
        <v>617</v>
      </c>
      <c r="G120" s="750" t="s">
        <v>618</v>
      </c>
      <c r="H120" s="750">
        <v>229191</v>
      </c>
      <c r="I120" s="750">
        <v>229191</v>
      </c>
      <c r="J120" s="750" t="s">
        <v>813</v>
      </c>
      <c r="K120" s="750" t="s">
        <v>814</v>
      </c>
      <c r="L120" s="753">
        <v>141.37000000000006</v>
      </c>
      <c r="M120" s="753">
        <v>2</v>
      </c>
      <c r="N120" s="754">
        <v>282.74000000000012</v>
      </c>
    </row>
    <row r="121" spans="1:14" ht="14.45" customHeight="1" x14ac:dyDescent="0.2">
      <c r="A121" s="748" t="s">
        <v>585</v>
      </c>
      <c r="B121" s="749" t="s">
        <v>586</v>
      </c>
      <c r="C121" s="750" t="s">
        <v>600</v>
      </c>
      <c r="D121" s="751" t="s">
        <v>601</v>
      </c>
      <c r="E121" s="752">
        <v>50113001</v>
      </c>
      <c r="F121" s="751" t="s">
        <v>617</v>
      </c>
      <c r="G121" s="750" t="s">
        <v>618</v>
      </c>
      <c r="H121" s="750">
        <v>166015</v>
      </c>
      <c r="I121" s="750">
        <v>66015</v>
      </c>
      <c r="J121" s="750" t="s">
        <v>815</v>
      </c>
      <c r="K121" s="750" t="s">
        <v>816</v>
      </c>
      <c r="L121" s="753">
        <v>83.49</v>
      </c>
      <c r="M121" s="753">
        <v>2</v>
      </c>
      <c r="N121" s="754">
        <v>166.98</v>
      </c>
    </row>
    <row r="122" spans="1:14" ht="14.45" customHeight="1" x14ac:dyDescent="0.2">
      <c r="A122" s="748" t="s">
        <v>585</v>
      </c>
      <c r="B122" s="749" t="s">
        <v>586</v>
      </c>
      <c r="C122" s="750" t="s">
        <v>600</v>
      </c>
      <c r="D122" s="751" t="s">
        <v>601</v>
      </c>
      <c r="E122" s="752">
        <v>50113001</v>
      </c>
      <c r="F122" s="751" t="s">
        <v>617</v>
      </c>
      <c r="G122" s="750" t="s">
        <v>618</v>
      </c>
      <c r="H122" s="750">
        <v>199680</v>
      </c>
      <c r="I122" s="750">
        <v>199680</v>
      </c>
      <c r="J122" s="750" t="s">
        <v>817</v>
      </c>
      <c r="K122" s="750" t="s">
        <v>818</v>
      </c>
      <c r="L122" s="753">
        <v>362.00750000000005</v>
      </c>
      <c r="M122" s="753">
        <v>8</v>
      </c>
      <c r="N122" s="754">
        <v>2896.0600000000004</v>
      </c>
    </row>
    <row r="123" spans="1:14" ht="14.45" customHeight="1" x14ac:dyDescent="0.2">
      <c r="A123" s="748" t="s">
        <v>585</v>
      </c>
      <c r="B123" s="749" t="s">
        <v>586</v>
      </c>
      <c r="C123" s="750" t="s">
        <v>600</v>
      </c>
      <c r="D123" s="751" t="s">
        <v>601</v>
      </c>
      <c r="E123" s="752">
        <v>50113001</v>
      </c>
      <c r="F123" s="751" t="s">
        <v>617</v>
      </c>
      <c r="G123" s="750" t="s">
        <v>618</v>
      </c>
      <c r="H123" s="750">
        <v>187076</v>
      </c>
      <c r="I123" s="750">
        <v>87076</v>
      </c>
      <c r="J123" s="750" t="s">
        <v>819</v>
      </c>
      <c r="K123" s="750" t="s">
        <v>820</v>
      </c>
      <c r="L123" s="753">
        <v>133.51000000000002</v>
      </c>
      <c r="M123" s="753">
        <v>3</v>
      </c>
      <c r="N123" s="754">
        <v>400.53000000000009</v>
      </c>
    </row>
    <row r="124" spans="1:14" ht="14.45" customHeight="1" x14ac:dyDescent="0.2">
      <c r="A124" s="748" t="s">
        <v>585</v>
      </c>
      <c r="B124" s="749" t="s">
        <v>586</v>
      </c>
      <c r="C124" s="750" t="s">
        <v>600</v>
      </c>
      <c r="D124" s="751" t="s">
        <v>601</v>
      </c>
      <c r="E124" s="752">
        <v>50113001</v>
      </c>
      <c r="F124" s="751" t="s">
        <v>617</v>
      </c>
      <c r="G124" s="750" t="s">
        <v>618</v>
      </c>
      <c r="H124" s="750">
        <v>192757</v>
      </c>
      <c r="I124" s="750">
        <v>92757</v>
      </c>
      <c r="J124" s="750" t="s">
        <v>819</v>
      </c>
      <c r="K124" s="750" t="s">
        <v>821</v>
      </c>
      <c r="L124" s="753">
        <v>74.134166666666673</v>
      </c>
      <c r="M124" s="753">
        <v>12</v>
      </c>
      <c r="N124" s="754">
        <v>889.61</v>
      </c>
    </row>
    <row r="125" spans="1:14" ht="14.45" customHeight="1" x14ac:dyDescent="0.2">
      <c r="A125" s="748" t="s">
        <v>585</v>
      </c>
      <c r="B125" s="749" t="s">
        <v>586</v>
      </c>
      <c r="C125" s="750" t="s">
        <v>600</v>
      </c>
      <c r="D125" s="751" t="s">
        <v>601</v>
      </c>
      <c r="E125" s="752">
        <v>50113001</v>
      </c>
      <c r="F125" s="751" t="s">
        <v>617</v>
      </c>
      <c r="G125" s="750" t="s">
        <v>618</v>
      </c>
      <c r="H125" s="750">
        <v>849971</v>
      </c>
      <c r="I125" s="750">
        <v>137494</v>
      </c>
      <c r="J125" s="750" t="s">
        <v>822</v>
      </c>
      <c r="K125" s="750" t="s">
        <v>587</v>
      </c>
      <c r="L125" s="753">
        <v>577.27</v>
      </c>
      <c r="M125" s="753">
        <v>1</v>
      </c>
      <c r="N125" s="754">
        <v>577.27</v>
      </c>
    </row>
    <row r="126" spans="1:14" ht="14.45" customHeight="1" x14ac:dyDescent="0.2">
      <c r="A126" s="748" t="s">
        <v>585</v>
      </c>
      <c r="B126" s="749" t="s">
        <v>586</v>
      </c>
      <c r="C126" s="750" t="s">
        <v>600</v>
      </c>
      <c r="D126" s="751" t="s">
        <v>601</v>
      </c>
      <c r="E126" s="752">
        <v>50113001</v>
      </c>
      <c r="F126" s="751" t="s">
        <v>617</v>
      </c>
      <c r="G126" s="750" t="s">
        <v>618</v>
      </c>
      <c r="H126" s="750">
        <v>157586</v>
      </c>
      <c r="I126" s="750">
        <v>57586</v>
      </c>
      <c r="J126" s="750" t="s">
        <v>823</v>
      </c>
      <c r="K126" s="750" t="s">
        <v>824</v>
      </c>
      <c r="L126" s="753">
        <v>73.710000000000008</v>
      </c>
      <c r="M126" s="753">
        <v>1</v>
      </c>
      <c r="N126" s="754">
        <v>73.710000000000008</v>
      </c>
    </row>
    <row r="127" spans="1:14" ht="14.45" customHeight="1" x14ac:dyDescent="0.2">
      <c r="A127" s="748" t="s">
        <v>585</v>
      </c>
      <c r="B127" s="749" t="s">
        <v>586</v>
      </c>
      <c r="C127" s="750" t="s">
        <v>600</v>
      </c>
      <c r="D127" s="751" t="s">
        <v>601</v>
      </c>
      <c r="E127" s="752">
        <v>50113001</v>
      </c>
      <c r="F127" s="751" t="s">
        <v>617</v>
      </c>
      <c r="G127" s="750" t="s">
        <v>618</v>
      </c>
      <c r="H127" s="750">
        <v>846413</v>
      </c>
      <c r="I127" s="750">
        <v>57585</v>
      </c>
      <c r="J127" s="750" t="s">
        <v>825</v>
      </c>
      <c r="K127" s="750" t="s">
        <v>826</v>
      </c>
      <c r="L127" s="753">
        <v>133.12</v>
      </c>
      <c r="M127" s="753">
        <v>2</v>
      </c>
      <c r="N127" s="754">
        <v>266.24</v>
      </c>
    </row>
    <row r="128" spans="1:14" ht="14.45" customHeight="1" x14ac:dyDescent="0.2">
      <c r="A128" s="748" t="s">
        <v>585</v>
      </c>
      <c r="B128" s="749" t="s">
        <v>586</v>
      </c>
      <c r="C128" s="750" t="s">
        <v>600</v>
      </c>
      <c r="D128" s="751" t="s">
        <v>601</v>
      </c>
      <c r="E128" s="752">
        <v>50113001</v>
      </c>
      <c r="F128" s="751" t="s">
        <v>617</v>
      </c>
      <c r="G128" s="750" t="s">
        <v>618</v>
      </c>
      <c r="H128" s="750">
        <v>129740</v>
      </c>
      <c r="I128" s="750">
        <v>29740</v>
      </c>
      <c r="J128" s="750" t="s">
        <v>827</v>
      </c>
      <c r="K128" s="750" t="s">
        <v>764</v>
      </c>
      <c r="L128" s="753">
        <v>695.63</v>
      </c>
      <c r="M128" s="753">
        <v>1</v>
      </c>
      <c r="N128" s="754">
        <v>695.63</v>
      </c>
    </row>
    <row r="129" spans="1:14" ht="14.45" customHeight="1" x14ac:dyDescent="0.2">
      <c r="A129" s="748" t="s">
        <v>585</v>
      </c>
      <c r="B129" s="749" t="s">
        <v>586</v>
      </c>
      <c r="C129" s="750" t="s">
        <v>600</v>
      </c>
      <c r="D129" s="751" t="s">
        <v>601</v>
      </c>
      <c r="E129" s="752">
        <v>50113001</v>
      </c>
      <c r="F129" s="751" t="s">
        <v>617</v>
      </c>
      <c r="G129" s="750" t="s">
        <v>618</v>
      </c>
      <c r="H129" s="750">
        <v>225510</v>
      </c>
      <c r="I129" s="750">
        <v>225510</v>
      </c>
      <c r="J129" s="750" t="s">
        <v>828</v>
      </c>
      <c r="K129" s="750" t="s">
        <v>829</v>
      </c>
      <c r="L129" s="753">
        <v>64.72</v>
      </c>
      <c r="M129" s="753">
        <v>4</v>
      </c>
      <c r="N129" s="754">
        <v>258.88</v>
      </c>
    </row>
    <row r="130" spans="1:14" ht="14.45" customHeight="1" x14ac:dyDescent="0.2">
      <c r="A130" s="748" t="s">
        <v>585</v>
      </c>
      <c r="B130" s="749" t="s">
        <v>586</v>
      </c>
      <c r="C130" s="750" t="s">
        <v>600</v>
      </c>
      <c r="D130" s="751" t="s">
        <v>601</v>
      </c>
      <c r="E130" s="752">
        <v>50113001</v>
      </c>
      <c r="F130" s="751" t="s">
        <v>617</v>
      </c>
      <c r="G130" s="750" t="s">
        <v>625</v>
      </c>
      <c r="H130" s="750">
        <v>169191</v>
      </c>
      <c r="I130" s="750">
        <v>69191</v>
      </c>
      <c r="J130" s="750" t="s">
        <v>830</v>
      </c>
      <c r="K130" s="750" t="s">
        <v>831</v>
      </c>
      <c r="L130" s="753">
        <v>94.27000000000001</v>
      </c>
      <c r="M130" s="753">
        <v>1</v>
      </c>
      <c r="N130" s="754">
        <v>94.27000000000001</v>
      </c>
    </row>
    <row r="131" spans="1:14" ht="14.45" customHeight="1" x14ac:dyDescent="0.2">
      <c r="A131" s="748" t="s">
        <v>585</v>
      </c>
      <c r="B131" s="749" t="s">
        <v>586</v>
      </c>
      <c r="C131" s="750" t="s">
        <v>600</v>
      </c>
      <c r="D131" s="751" t="s">
        <v>601</v>
      </c>
      <c r="E131" s="752">
        <v>50113001</v>
      </c>
      <c r="F131" s="751" t="s">
        <v>617</v>
      </c>
      <c r="G131" s="750" t="s">
        <v>625</v>
      </c>
      <c r="H131" s="750">
        <v>169189</v>
      </c>
      <c r="I131" s="750">
        <v>69189</v>
      </c>
      <c r="J131" s="750" t="s">
        <v>832</v>
      </c>
      <c r="K131" s="750" t="s">
        <v>833</v>
      </c>
      <c r="L131" s="753">
        <v>61.11</v>
      </c>
      <c r="M131" s="753">
        <v>2</v>
      </c>
      <c r="N131" s="754">
        <v>122.22</v>
      </c>
    </row>
    <row r="132" spans="1:14" ht="14.45" customHeight="1" x14ac:dyDescent="0.2">
      <c r="A132" s="748" t="s">
        <v>585</v>
      </c>
      <c r="B132" s="749" t="s">
        <v>586</v>
      </c>
      <c r="C132" s="750" t="s">
        <v>600</v>
      </c>
      <c r="D132" s="751" t="s">
        <v>601</v>
      </c>
      <c r="E132" s="752">
        <v>50113001</v>
      </c>
      <c r="F132" s="751" t="s">
        <v>617</v>
      </c>
      <c r="G132" s="750" t="s">
        <v>625</v>
      </c>
      <c r="H132" s="750">
        <v>146692</v>
      </c>
      <c r="I132" s="750">
        <v>46692</v>
      </c>
      <c r="J132" s="750" t="s">
        <v>834</v>
      </c>
      <c r="K132" s="750" t="s">
        <v>835</v>
      </c>
      <c r="L132" s="753">
        <v>77.75</v>
      </c>
      <c r="M132" s="753">
        <v>2</v>
      </c>
      <c r="N132" s="754">
        <v>155.5</v>
      </c>
    </row>
    <row r="133" spans="1:14" ht="14.45" customHeight="1" x14ac:dyDescent="0.2">
      <c r="A133" s="748" t="s">
        <v>585</v>
      </c>
      <c r="B133" s="749" t="s">
        <v>586</v>
      </c>
      <c r="C133" s="750" t="s">
        <v>600</v>
      </c>
      <c r="D133" s="751" t="s">
        <v>601</v>
      </c>
      <c r="E133" s="752">
        <v>50113001</v>
      </c>
      <c r="F133" s="751" t="s">
        <v>617</v>
      </c>
      <c r="G133" s="750" t="s">
        <v>625</v>
      </c>
      <c r="H133" s="750">
        <v>147454</v>
      </c>
      <c r="I133" s="750">
        <v>147454</v>
      </c>
      <c r="J133" s="750" t="s">
        <v>836</v>
      </c>
      <c r="K133" s="750" t="s">
        <v>837</v>
      </c>
      <c r="L133" s="753">
        <v>93.02000000000001</v>
      </c>
      <c r="M133" s="753">
        <v>1</v>
      </c>
      <c r="N133" s="754">
        <v>93.02000000000001</v>
      </c>
    </row>
    <row r="134" spans="1:14" ht="14.45" customHeight="1" x14ac:dyDescent="0.2">
      <c r="A134" s="748" t="s">
        <v>585</v>
      </c>
      <c r="B134" s="749" t="s">
        <v>586</v>
      </c>
      <c r="C134" s="750" t="s">
        <v>600</v>
      </c>
      <c r="D134" s="751" t="s">
        <v>601</v>
      </c>
      <c r="E134" s="752">
        <v>50113001</v>
      </c>
      <c r="F134" s="751" t="s">
        <v>617</v>
      </c>
      <c r="G134" s="750" t="s">
        <v>618</v>
      </c>
      <c r="H134" s="750">
        <v>847477</v>
      </c>
      <c r="I134" s="750">
        <v>151436</v>
      </c>
      <c r="J134" s="750" t="s">
        <v>838</v>
      </c>
      <c r="K134" s="750" t="s">
        <v>839</v>
      </c>
      <c r="L134" s="753">
        <v>528.35050000000001</v>
      </c>
      <c r="M134" s="753">
        <v>20</v>
      </c>
      <c r="N134" s="754">
        <v>10567.01</v>
      </c>
    </row>
    <row r="135" spans="1:14" ht="14.45" customHeight="1" x14ac:dyDescent="0.2">
      <c r="A135" s="748" t="s">
        <v>585</v>
      </c>
      <c r="B135" s="749" t="s">
        <v>586</v>
      </c>
      <c r="C135" s="750" t="s">
        <v>600</v>
      </c>
      <c r="D135" s="751" t="s">
        <v>601</v>
      </c>
      <c r="E135" s="752">
        <v>50113001</v>
      </c>
      <c r="F135" s="751" t="s">
        <v>617</v>
      </c>
      <c r="G135" s="750" t="s">
        <v>625</v>
      </c>
      <c r="H135" s="750">
        <v>149195</v>
      </c>
      <c r="I135" s="750">
        <v>49195</v>
      </c>
      <c r="J135" s="750" t="s">
        <v>840</v>
      </c>
      <c r="K135" s="750" t="s">
        <v>841</v>
      </c>
      <c r="L135" s="753">
        <v>225.14666666666665</v>
      </c>
      <c r="M135" s="753">
        <v>3</v>
      </c>
      <c r="N135" s="754">
        <v>675.43999999999994</v>
      </c>
    </row>
    <row r="136" spans="1:14" ht="14.45" customHeight="1" x14ac:dyDescent="0.2">
      <c r="A136" s="748" t="s">
        <v>585</v>
      </c>
      <c r="B136" s="749" t="s">
        <v>586</v>
      </c>
      <c r="C136" s="750" t="s">
        <v>600</v>
      </c>
      <c r="D136" s="751" t="s">
        <v>601</v>
      </c>
      <c r="E136" s="752">
        <v>50113001</v>
      </c>
      <c r="F136" s="751" t="s">
        <v>617</v>
      </c>
      <c r="G136" s="750" t="s">
        <v>625</v>
      </c>
      <c r="H136" s="750">
        <v>213485</v>
      </c>
      <c r="I136" s="750">
        <v>213485</v>
      </c>
      <c r="J136" s="750" t="s">
        <v>842</v>
      </c>
      <c r="K136" s="750" t="s">
        <v>843</v>
      </c>
      <c r="L136" s="753">
        <v>721.2</v>
      </c>
      <c r="M136" s="753">
        <v>59</v>
      </c>
      <c r="N136" s="754">
        <v>42550.8</v>
      </c>
    </row>
    <row r="137" spans="1:14" ht="14.45" customHeight="1" x14ac:dyDescent="0.2">
      <c r="A137" s="748" t="s">
        <v>585</v>
      </c>
      <c r="B137" s="749" t="s">
        <v>586</v>
      </c>
      <c r="C137" s="750" t="s">
        <v>600</v>
      </c>
      <c r="D137" s="751" t="s">
        <v>601</v>
      </c>
      <c r="E137" s="752">
        <v>50113001</v>
      </c>
      <c r="F137" s="751" t="s">
        <v>617</v>
      </c>
      <c r="G137" s="750" t="s">
        <v>625</v>
      </c>
      <c r="H137" s="750">
        <v>213487</v>
      </c>
      <c r="I137" s="750">
        <v>213487</v>
      </c>
      <c r="J137" s="750" t="s">
        <v>842</v>
      </c>
      <c r="K137" s="750" t="s">
        <v>844</v>
      </c>
      <c r="L137" s="753">
        <v>271.85000000000002</v>
      </c>
      <c r="M137" s="753">
        <v>98</v>
      </c>
      <c r="N137" s="754">
        <v>26641.300000000003</v>
      </c>
    </row>
    <row r="138" spans="1:14" ht="14.45" customHeight="1" x14ac:dyDescent="0.2">
      <c r="A138" s="748" t="s">
        <v>585</v>
      </c>
      <c r="B138" s="749" t="s">
        <v>586</v>
      </c>
      <c r="C138" s="750" t="s">
        <v>600</v>
      </c>
      <c r="D138" s="751" t="s">
        <v>601</v>
      </c>
      <c r="E138" s="752">
        <v>50113001</v>
      </c>
      <c r="F138" s="751" t="s">
        <v>617</v>
      </c>
      <c r="G138" s="750" t="s">
        <v>625</v>
      </c>
      <c r="H138" s="750">
        <v>213490</v>
      </c>
      <c r="I138" s="750">
        <v>213490</v>
      </c>
      <c r="J138" s="750" t="s">
        <v>842</v>
      </c>
      <c r="K138" s="750" t="s">
        <v>845</v>
      </c>
      <c r="L138" s="753">
        <v>913.65</v>
      </c>
      <c r="M138" s="753">
        <v>5</v>
      </c>
      <c r="N138" s="754">
        <v>4568.25</v>
      </c>
    </row>
    <row r="139" spans="1:14" ht="14.45" customHeight="1" x14ac:dyDescent="0.2">
      <c r="A139" s="748" t="s">
        <v>585</v>
      </c>
      <c r="B139" s="749" t="s">
        <v>586</v>
      </c>
      <c r="C139" s="750" t="s">
        <v>600</v>
      </c>
      <c r="D139" s="751" t="s">
        <v>601</v>
      </c>
      <c r="E139" s="752">
        <v>50113001</v>
      </c>
      <c r="F139" s="751" t="s">
        <v>617</v>
      </c>
      <c r="G139" s="750" t="s">
        <v>625</v>
      </c>
      <c r="H139" s="750">
        <v>213494</v>
      </c>
      <c r="I139" s="750">
        <v>213494</v>
      </c>
      <c r="J139" s="750" t="s">
        <v>842</v>
      </c>
      <c r="K139" s="750" t="s">
        <v>846</v>
      </c>
      <c r="L139" s="753">
        <v>408.95</v>
      </c>
      <c r="M139" s="753">
        <v>86</v>
      </c>
      <c r="N139" s="754">
        <v>35169.699999999997</v>
      </c>
    </row>
    <row r="140" spans="1:14" ht="14.45" customHeight="1" x14ac:dyDescent="0.2">
      <c r="A140" s="748" t="s">
        <v>585</v>
      </c>
      <c r="B140" s="749" t="s">
        <v>586</v>
      </c>
      <c r="C140" s="750" t="s">
        <v>600</v>
      </c>
      <c r="D140" s="751" t="s">
        <v>601</v>
      </c>
      <c r="E140" s="752">
        <v>50113001</v>
      </c>
      <c r="F140" s="751" t="s">
        <v>617</v>
      </c>
      <c r="G140" s="750" t="s">
        <v>625</v>
      </c>
      <c r="H140" s="750">
        <v>213489</v>
      </c>
      <c r="I140" s="750">
        <v>213489</v>
      </c>
      <c r="J140" s="750" t="s">
        <v>842</v>
      </c>
      <c r="K140" s="750" t="s">
        <v>847</v>
      </c>
      <c r="L140" s="753">
        <v>630.66</v>
      </c>
      <c r="M140" s="753">
        <v>75</v>
      </c>
      <c r="N140" s="754">
        <v>47299.5</v>
      </c>
    </row>
    <row r="141" spans="1:14" ht="14.45" customHeight="1" x14ac:dyDescent="0.2">
      <c r="A141" s="748" t="s">
        <v>585</v>
      </c>
      <c r="B141" s="749" t="s">
        <v>586</v>
      </c>
      <c r="C141" s="750" t="s">
        <v>600</v>
      </c>
      <c r="D141" s="751" t="s">
        <v>601</v>
      </c>
      <c r="E141" s="752">
        <v>50113001</v>
      </c>
      <c r="F141" s="751" t="s">
        <v>617</v>
      </c>
      <c r="G141" s="750" t="s">
        <v>625</v>
      </c>
      <c r="H141" s="750">
        <v>213480</v>
      </c>
      <c r="I141" s="750">
        <v>213480</v>
      </c>
      <c r="J141" s="750" t="s">
        <v>848</v>
      </c>
      <c r="K141" s="750" t="s">
        <v>847</v>
      </c>
      <c r="L141" s="753">
        <v>1106.2599999999998</v>
      </c>
      <c r="M141" s="753">
        <v>8</v>
      </c>
      <c r="N141" s="754">
        <v>8850.0799999999981</v>
      </c>
    </row>
    <row r="142" spans="1:14" ht="14.45" customHeight="1" x14ac:dyDescent="0.2">
      <c r="A142" s="748" t="s">
        <v>585</v>
      </c>
      <c r="B142" s="749" t="s">
        <v>586</v>
      </c>
      <c r="C142" s="750" t="s">
        <v>600</v>
      </c>
      <c r="D142" s="751" t="s">
        <v>601</v>
      </c>
      <c r="E142" s="752">
        <v>50113001</v>
      </c>
      <c r="F142" s="751" t="s">
        <v>617</v>
      </c>
      <c r="G142" s="750" t="s">
        <v>625</v>
      </c>
      <c r="H142" s="750">
        <v>213484</v>
      </c>
      <c r="I142" s="750">
        <v>213484</v>
      </c>
      <c r="J142" s="750" t="s">
        <v>848</v>
      </c>
      <c r="K142" s="750" t="s">
        <v>845</v>
      </c>
      <c r="L142" s="753">
        <v>1895.7699999999998</v>
      </c>
      <c r="M142" s="753">
        <v>3</v>
      </c>
      <c r="N142" s="754">
        <v>5687.3099999999995</v>
      </c>
    </row>
    <row r="143" spans="1:14" ht="14.45" customHeight="1" x14ac:dyDescent="0.2">
      <c r="A143" s="748" t="s">
        <v>585</v>
      </c>
      <c r="B143" s="749" t="s">
        <v>586</v>
      </c>
      <c r="C143" s="750" t="s">
        <v>600</v>
      </c>
      <c r="D143" s="751" t="s">
        <v>601</v>
      </c>
      <c r="E143" s="752">
        <v>50113001</v>
      </c>
      <c r="F143" s="751" t="s">
        <v>617</v>
      </c>
      <c r="G143" s="750" t="s">
        <v>625</v>
      </c>
      <c r="H143" s="750">
        <v>56812</v>
      </c>
      <c r="I143" s="750">
        <v>56812</v>
      </c>
      <c r="J143" s="750" t="s">
        <v>849</v>
      </c>
      <c r="K143" s="750" t="s">
        <v>850</v>
      </c>
      <c r="L143" s="753">
        <v>351.47</v>
      </c>
      <c r="M143" s="753">
        <v>1</v>
      </c>
      <c r="N143" s="754">
        <v>351.47</v>
      </c>
    </row>
    <row r="144" spans="1:14" ht="14.45" customHeight="1" x14ac:dyDescent="0.2">
      <c r="A144" s="748" t="s">
        <v>585</v>
      </c>
      <c r="B144" s="749" t="s">
        <v>586</v>
      </c>
      <c r="C144" s="750" t="s">
        <v>600</v>
      </c>
      <c r="D144" s="751" t="s">
        <v>601</v>
      </c>
      <c r="E144" s="752">
        <v>50113001</v>
      </c>
      <c r="F144" s="751" t="s">
        <v>617</v>
      </c>
      <c r="G144" s="750" t="s">
        <v>625</v>
      </c>
      <c r="H144" s="750">
        <v>156804</v>
      </c>
      <c r="I144" s="750">
        <v>56804</v>
      </c>
      <c r="J144" s="750" t="s">
        <v>851</v>
      </c>
      <c r="K144" s="750" t="s">
        <v>852</v>
      </c>
      <c r="L144" s="753">
        <v>31.610000000000007</v>
      </c>
      <c r="M144" s="753">
        <v>2</v>
      </c>
      <c r="N144" s="754">
        <v>63.220000000000013</v>
      </c>
    </row>
    <row r="145" spans="1:14" ht="14.45" customHeight="1" x14ac:dyDescent="0.2">
      <c r="A145" s="748" t="s">
        <v>585</v>
      </c>
      <c r="B145" s="749" t="s">
        <v>586</v>
      </c>
      <c r="C145" s="750" t="s">
        <v>600</v>
      </c>
      <c r="D145" s="751" t="s">
        <v>601</v>
      </c>
      <c r="E145" s="752">
        <v>50113001</v>
      </c>
      <c r="F145" s="751" t="s">
        <v>617</v>
      </c>
      <c r="G145" s="750" t="s">
        <v>625</v>
      </c>
      <c r="H145" s="750">
        <v>156805</v>
      </c>
      <c r="I145" s="750">
        <v>56805</v>
      </c>
      <c r="J145" s="750" t="s">
        <v>851</v>
      </c>
      <c r="K145" s="750" t="s">
        <v>853</v>
      </c>
      <c r="L145" s="753">
        <v>58.519999999999996</v>
      </c>
      <c r="M145" s="753">
        <v>18</v>
      </c>
      <c r="N145" s="754">
        <v>1053.3599999999999</v>
      </c>
    </row>
    <row r="146" spans="1:14" ht="14.45" customHeight="1" x14ac:dyDescent="0.2">
      <c r="A146" s="748" t="s">
        <v>585</v>
      </c>
      <c r="B146" s="749" t="s">
        <v>586</v>
      </c>
      <c r="C146" s="750" t="s">
        <v>600</v>
      </c>
      <c r="D146" s="751" t="s">
        <v>601</v>
      </c>
      <c r="E146" s="752">
        <v>50113001</v>
      </c>
      <c r="F146" s="751" t="s">
        <v>617</v>
      </c>
      <c r="G146" s="750" t="s">
        <v>625</v>
      </c>
      <c r="H146" s="750">
        <v>214036</v>
      </c>
      <c r="I146" s="750">
        <v>214036</v>
      </c>
      <c r="J146" s="750" t="s">
        <v>854</v>
      </c>
      <c r="K146" s="750" t="s">
        <v>855</v>
      </c>
      <c r="L146" s="753">
        <v>40.386666666666677</v>
      </c>
      <c r="M146" s="753">
        <v>144</v>
      </c>
      <c r="N146" s="754">
        <v>5815.6800000000012</v>
      </c>
    </row>
    <row r="147" spans="1:14" ht="14.45" customHeight="1" x14ac:dyDescent="0.2">
      <c r="A147" s="748" t="s">
        <v>585</v>
      </c>
      <c r="B147" s="749" t="s">
        <v>586</v>
      </c>
      <c r="C147" s="750" t="s">
        <v>600</v>
      </c>
      <c r="D147" s="751" t="s">
        <v>601</v>
      </c>
      <c r="E147" s="752">
        <v>50113001</v>
      </c>
      <c r="F147" s="751" t="s">
        <v>617</v>
      </c>
      <c r="G147" s="750" t="s">
        <v>618</v>
      </c>
      <c r="H147" s="750">
        <v>199333</v>
      </c>
      <c r="I147" s="750">
        <v>99333</v>
      </c>
      <c r="J147" s="750" t="s">
        <v>856</v>
      </c>
      <c r="K147" s="750" t="s">
        <v>857</v>
      </c>
      <c r="L147" s="753">
        <v>246.94555555555559</v>
      </c>
      <c r="M147" s="753">
        <v>9</v>
      </c>
      <c r="N147" s="754">
        <v>2222.5100000000002</v>
      </c>
    </row>
    <row r="148" spans="1:14" ht="14.45" customHeight="1" x14ac:dyDescent="0.2">
      <c r="A148" s="748" t="s">
        <v>585</v>
      </c>
      <c r="B148" s="749" t="s">
        <v>586</v>
      </c>
      <c r="C148" s="750" t="s">
        <v>600</v>
      </c>
      <c r="D148" s="751" t="s">
        <v>601</v>
      </c>
      <c r="E148" s="752">
        <v>50113001</v>
      </c>
      <c r="F148" s="751" t="s">
        <v>617</v>
      </c>
      <c r="G148" s="750" t="s">
        <v>625</v>
      </c>
      <c r="H148" s="750">
        <v>150781</v>
      </c>
      <c r="I148" s="750">
        <v>150781</v>
      </c>
      <c r="J148" s="750" t="s">
        <v>858</v>
      </c>
      <c r="K148" s="750" t="s">
        <v>859</v>
      </c>
      <c r="L148" s="753">
        <v>367.74</v>
      </c>
      <c r="M148" s="753">
        <v>1</v>
      </c>
      <c r="N148" s="754">
        <v>367.74</v>
      </c>
    </row>
    <row r="149" spans="1:14" ht="14.45" customHeight="1" x14ac:dyDescent="0.2">
      <c r="A149" s="748" t="s">
        <v>585</v>
      </c>
      <c r="B149" s="749" t="s">
        <v>586</v>
      </c>
      <c r="C149" s="750" t="s">
        <v>600</v>
      </c>
      <c r="D149" s="751" t="s">
        <v>601</v>
      </c>
      <c r="E149" s="752">
        <v>50113001</v>
      </c>
      <c r="F149" s="751" t="s">
        <v>617</v>
      </c>
      <c r="G149" s="750" t="s">
        <v>625</v>
      </c>
      <c r="H149" s="750">
        <v>218523</v>
      </c>
      <c r="I149" s="750">
        <v>218523</v>
      </c>
      <c r="J149" s="750" t="s">
        <v>860</v>
      </c>
      <c r="K149" s="750" t="s">
        <v>861</v>
      </c>
      <c r="L149" s="753">
        <v>529.05999999999995</v>
      </c>
      <c r="M149" s="753">
        <v>2</v>
      </c>
      <c r="N149" s="754">
        <v>1058.1199999999999</v>
      </c>
    </row>
    <row r="150" spans="1:14" ht="14.45" customHeight="1" x14ac:dyDescent="0.2">
      <c r="A150" s="748" t="s">
        <v>585</v>
      </c>
      <c r="B150" s="749" t="s">
        <v>586</v>
      </c>
      <c r="C150" s="750" t="s">
        <v>600</v>
      </c>
      <c r="D150" s="751" t="s">
        <v>601</v>
      </c>
      <c r="E150" s="752">
        <v>50113001</v>
      </c>
      <c r="F150" s="751" t="s">
        <v>617</v>
      </c>
      <c r="G150" s="750" t="s">
        <v>618</v>
      </c>
      <c r="H150" s="750">
        <v>180988</v>
      </c>
      <c r="I150" s="750">
        <v>180988</v>
      </c>
      <c r="J150" s="750" t="s">
        <v>862</v>
      </c>
      <c r="K150" s="750" t="s">
        <v>863</v>
      </c>
      <c r="L150" s="753">
        <v>111.07000000000004</v>
      </c>
      <c r="M150" s="753">
        <v>1</v>
      </c>
      <c r="N150" s="754">
        <v>111.07000000000004</v>
      </c>
    </row>
    <row r="151" spans="1:14" ht="14.45" customHeight="1" x14ac:dyDescent="0.2">
      <c r="A151" s="748" t="s">
        <v>585</v>
      </c>
      <c r="B151" s="749" t="s">
        <v>586</v>
      </c>
      <c r="C151" s="750" t="s">
        <v>600</v>
      </c>
      <c r="D151" s="751" t="s">
        <v>601</v>
      </c>
      <c r="E151" s="752">
        <v>50113001</v>
      </c>
      <c r="F151" s="751" t="s">
        <v>617</v>
      </c>
      <c r="G151" s="750" t="s">
        <v>618</v>
      </c>
      <c r="H151" s="750">
        <v>31915</v>
      </c>
      <c r="I151" s="750">
        <v>31915</v>
      </c>
      <c r="J151" s="750" t="s">
        <v>864</v>
      </c>
      <c r="K151" s="750" t="s">
        <v>865</v>
      </c>
      <c r="L151" s="753">
        <v>173.69</v>
      </c>
      <c r="M151" s="753">
        <v>9</v>
      </c>
      <c r="N151" s="754">
        <v>1563.21</v>
      </c>
    </row>
    <row r="152" spans="1:14" ht="14.45" customHeight="1" x14ac:dyDescent="0.2">
      <c r="A152" s="748" t="s">
        <v>585</v>
      </c>
      <c r="B152" s="749" t="s">
        <v>586</v>
      </c>
      <c r="C152" s="750" t="s">
        <v>600</v>
      </c>
      <c r="D152" s="751" t="s">
        <v>601</v>
      </c>
      <c r="E152" s="752">
        <v>50113001</v>
      </c>
      <c r="F152" s="751" t="s">
        <v>617</v>
      </c>
      <c r="G152" s="750" t="s">
        <v>618</v>
      </c>
      <c r="H152" s="750">
        <v>2584</v>
      </c>
      <c r="I152" s="750">
        <v>2584</v>
      </c>
      <c r="J152" s="750" t="s">
        <v>866</v>
      </c>
      <c r="K152" s="750" t="s">
        <v>865</v>
      </c>
      <c r="L152" s="753">
        <v>365.96999999999997</v>
      </c>
      <c r="M152" s="753">
        <v>1</v>
      </c>
      <c r="N152" s="754">
        <v>365.96999999999997</v>
      </c>
    </row>
    <row r="153" spans="1:14" ht="14.45" customHeight="1" x14ac:dyDescent="0.2">
      <c r="A153" s="748" t="s">
        <v>585</v>
      </c>
      <c r="B153" s="749" t="s">
        <v>586</v>
      </c>
      <c r="C153" s="750" t="s">
        <v>600</v>
      </c>
      <c r="D153" s="751" t="s">
        <v>601</v>
      </c>
      <c r="E153" s="752">
        <v>50113001</v>
      </c>
      <c r="F153" s="751" t="s">
        <v>617</v>
      </c>
      <c r="G153" s="750" t="s">
        <v>618</v>
      </c>
      <c r="H153" s="750">
        <v>47244</v>
      </c>
      <c r="I153" s="750">
        <v>47244</v>
      </c>
      <c r="J153" s="750" t="s">
        <v>867</v>
      </c>
      <c r="K153" s="750" t="s">
        <v>865</v>
      </c>
      <c r="L153" s="753">
        <v>143.00000000000003</v>
      </c>
      <c r="M153" s="753">
        <v>3</v>
      </c>
      <c r="N153" s="754">
        <v>429.00000000000011</v>
      </c>
    </row>
    <row r="154" spans="1:14" ht="14.45" customHeight="1" x14ac:dyDescent="0.2">
      <c r="A154" s="748" t="s">
        <v>585</v>
      </c>
      <c r="B154" s="749" t="s">
        <v>586</v>
      </c>
      <c r="C154" s="750" t="s">
        <v>600</v>
      </c>
      <c r="D154" s="751" t="s">
        <v>601</v>
      </c>
      <c r="E154" s="752">
        <v>50113001</v>
      </c>
      <c r="F154" s="751" t="s">
        <v>617</v>
      </c>
      <c r="G154" s="750" t="s">
        <v>618</v>
      </c>
      <c r="H154" s="750">
        <v>47256</v>
      </c>
      <c r="I154" s="750">
        <v>47256</v>
      </c>
      <c r="J154" s="750" t="s">
        <v>867</v>
      </c>
      <c r="K154" s="750" t="s">
        <v>868</v>
      </c>
      <c r="L154" s="753">
        <v>222.19999999999996</v>
      </c>
      <c r="M154" s="753">
        <v>4</v>
      </c>
      <c r="N154" s="754">
        <v>888.79999999999984</v>
      </c>
    </row>
    <row r="155" spans="1:14" ht="14.45" customHeight="1" x14ac:dyDescent="0.2">
      <c r="A155" s="748" t="s">
        <v>585</v>
      </c>
      <c r="B155" s="749" t="s">
        <v>586</v>
      </c>
      <c r="C155" s="750" t="s">
        <v>600</v>
      </c>
      <c r="D155" s="751" t="s">
        <v>601</v>
      </c>
      <c r="E155" s="752">
        <v>50113001</v>
      </c>
      <c r="F155" s="751" t="s">
        <v>617</v>
      </c>
      <c r="G155" s="750" t="s">
        <v>618</v>
      </c>
      <c r="H155" s="750">
        <v>848335</v>
      </c>
      <c r="I155" s="750">
        <v>155782</v>
      </c>
      <c r="J155" s="750" t="s">
        <v>869</v>
      </c>
      <c r="K155" s="750" t="s">
        <v>870</v>
      </c>
      <c r="L155" s="753">
        <v>53.53</v>
      </c>
      <c r="M155" s="753">
        <v>3</v>
      </c>
      <c r="N155" s="754">
        <v>160.59</v>
      </c>
    </row>
    <row r="156" spans="1:14" ht="14.45" customHeight="1" x14ac:dyDescent="0.2">
      <c r="A156" s="748" t="s">
        <v>585</v>
      </c>
      <c r="B156" s="749" t="s">
        <v>586</v>
      </c>
      <c r="C156" s="750" t="s">
        <v>600</v>
      </c>
      <c r="D156" s="751" t="s">
        <v>601</v>
      </c>
      <c r="E156" s="752">
        <v>50113001</v>
      </c>
      <c r="F156" s="751" t="s">
        <v>617</v>
      </c>
      <c r="G156" s="750" t="s">
        <v>618</v>
      </c>
      <c r="H156" s="750">
        <v>125366</v>
      </c>
      <c r="I156" s="750">
        <v>25366</v>
      </c>
      <c r="J156" s="750" t="s">
        <v>871</v>
      </c>
      <c r="K156" s="750" t="s">
        <v>872</v>
      </c>
      <c r="L156" s="753">
        <v>72.03083333333332</v>
      </c>
      <c r="M156" s="753">
        <v>12</v>
      </c>
      <c r="N156" s="754">
        <v>864.36999999999989</v>
      </c>
    </row>
    <row r="157" spans="1:14" ht="14.45" customHeight="1" x14ac:dyDescent="0.2">
      <c r="A157" s="748" t="s">
        <v>585</v>
      </c>
      <c r="B157" s="749" t="s">
        <v>586</v>
      </c>
      <c r="C157" s="750" t="s">
        <v>600</v>
      </c>
      <c r="D157" s="751" t="s">
        <v>601</v>
      </c>
      <c r="E157" s="752">
        <v>50113001</v>
      </c>
      <c r="F157" s="751" t="s">
        <v>617</v>
      </c>
      <c r="G157" s="750" t="s">
        <v>618</v>
      </c>
      <c r="H157" s="750">
        <v>202873</v>
      </c>
      <c r="I157" s="750">
        <v>202873</v>
      </c>
      <c r="J157" s="750" t="s">
        <v>873</v>
      </c>
      <c r="K157" s="750" t="s">
        <v>874</v>
      </c>
      <c r="L157" s="753">
        <v>51.277999999999999</v>
      </c>
      <c r="M157" s="753">
        <v>5</v>
      </c>
      <c r="N157" s="754">
        <v>256.39</v>
      </c>
    </row>
    <row r="158" spans="1:14" ht="14.45" customHeight="1" x14ac:dyDescent="0.2">
      <c r="A158" s="748" t="s">
        <v>585</v>
      </c>
      <c r="B158" s="749" t="s">
        <v>586</v>
      </c>
      <c r="C158" s="750" t="s">
        <v>600</v>
      </c>
      <c r="D158" s="751" t="s">
        <v>601</v>
      </c>
      <c r="E158" s="752">
        <v>50113001</v>
      </c>
      <c r="F158" s="751" t="s">
        <v>617</v>
      </c>
      <c r="G158" s="750" t="s">
        <v>618</v>
      </c>
      <c r="H158" s="750">
        <v>109139</v>
      </c>
      <c r="I158" s="750">
        <v>176129</v>
      </c>
      <c r="J158" s="750" t="s">
        <v>875</v>
      </c>
      <c r="K158" s="750" t="s">
        <v>876</v>
      </c>
      <c r="L158" s="753">
        <v>630.95000000000016</v>
      </c>
      <c r="M158" s="753">
        <v>5</v>
      </c>
      <c r="N158" s="754">
        <v>3154.7500000000009</v>
      </c>
    </row>
    <row r="159" spans="1:14" ht="14.45" customHeight="1" x14ac:dyDescent="0.2">
      <c r="A159" s="748" t="s">
        <v>585</v>
      </c>
      <c r="B159" s="749" t="s">
        <v>586</v>
      </c>
      <c r="C159" s="750" t="s">
        <v>600</v>
      </c>
      <c r="D159" s="751" t="s">
        <v>601</v>
      </c>
      <c r="E159" s="752">
        <v>50113001</v>
      </c>
      <c r="F159" s="751" t="s">
        <v>617</v>
      </c>
      <c r="G159" s="750" t="s">
        <v>618</v>
      </c>
      <c r="H159" s="750">
        <v>193746</v>
      </c>
      <c r="I159" s="750">
        <v>93746</v>
      </c>
      <c r="J159" s="750" t="s">
        <v>877</v>
      </c>
      <c r="K159" s="750" t="s">
        <v>878</v>
      </c>
      <c r="L159" s="753">
        <v>366.21999999999997</v>
      </c>
      <c r="M159" s="753">
        <v>1</v>
      </c>
      <c r="N159" s="754">
        <v>366.21999999999997</v>
      </c>
    </row>
    <row r="160" spans="1:14" ht="14.45" customHeight="1" x14ac:dyDescent="0.2">
      <c r="A160" s="748" t="s">
        <v>585</v>
      </c>
      <c r="B160" s="749" t="s">
        <v>586</v>
      </c>
      <c r="C160" s="750" t="s">
        <v>600</v>
      </c>
      <c r="D160" s="751" t="s">
        <v>601</v>
      </c>
      <c r="E160" s="752">
        <v>50113001</v>
      </c>
      <c r="F160" s="751" t="s">
        <v>617</v>
      </c>
      <c r="G160" s="750" t="s">
        <v>618</v>
      </c>
      <c r="H160" s="750">
        <v>849180</v>
      </c>
      <c r="I160" s="750">
        <v>155941</v>
      </c>
      <c r="J160" s="750" t="s">
        <v>879</v>
      </c>
      <c r="K160" s="750" t="s">
        <v>880</v>
      </c>
      <c r="L160" s="753">
        <v>147.255</v>
      </c>
      <c r="M160" s="753">
        <v>2</v>
      </c>
      <c r="N160" s="754">
        <v>294.51</v>
      </c>
    </row>
    <row r="161" spans="1:14" ht="14.45" customHeight="1" x14ac:dyDescent="0.2">
      <c r="A161" s="748" t="s">
        <v>585</v>
      </c>
      <c r="B161" s="749" t="s">
        <v>586</v>
      </c>
      <c r="C161" s="750" t="s">
        <v>600</v>
      </c>
      <c r="D161" s="751" t="s">
        <v>601</v>
      </c>
      <c r="E161" s="752">
        <v>50113001</v>
      </c>
      <c r="F161" s="751" t="s">
        <v>617</v>
      </c>
      <c r="G161" s="750" t="s">
        <v>618</v>
      </c>
      <c r="H161" s="750">
        <v>849045</v>
      </c>
      <c r="I161" s="750">
        <v>155938</v>
      </c>
      <c r="J161" s="750" t="s">
        <v>881</v>
      </c>
      <c r="K161" s="750" t="s">
        <v>882</v>
      </c>
      <c r="L161" s="753">
        <v>180.4</v>
      </c>
      <c r="M161" s="753">
        <v>2</v>
      </c>
      <c r="N161" s="754">
        <v>360.8</v>
      </c>
    </row>
    <row r="162" spans="1:14" ht="14.45" customHeight="1" x14ac:dyDescent="0.2">
      <c r="A162" s="748" t="s">
        <v>585</v>
      </c>
      <c r="B162" s="749" t="s">
        <v>586</v>
      </c>
      <c r="C162" s="750" t="s">
        <v>600</v>
      </c>
      <c r="D162" s="751" t="s">
        <v>601</v>
      </c>
      <c r="E162" s="752">
        <v>50113001</v>
      </c>
      <c r="F162" s="751" t="s">
        <v>617</v>
      </c>
      <c r="G162" s="750" t="s">
        <v>618</v>
      </c>
      <c r="H162" s="750">
        <v>159746</v>
      </c>
      <c r="I162" s="750">
        <v>0</v>
      </c>
      <c r="J162" s="750" t="s">
        <v>883</v>
      </c>
      <c r="K162" s="750" t="s">
        <v>884</v>
      </c>
      <c r="L162" s="753">
        <v>23.64</v>
      </c>
      <c r="M162" s="753">
        <v>1</v>
      </c>
      <c r="N162" s="754">
        <v>23.64</v>
      </c>
    </row>
    <row r="163" spans="1:14" ht="14.45" customHeight="1" x14ac:dyDescent="0.2">
      <c r="A163" s="748" t="s">
        <v>585</v>
      </c>
      <c r="B163" s="749" t="s">
        <v>586</v>
      </c>
      <c r="C163" s="750" t="s">
        <v>600</v>
      </c>
      <c r="D163" s="751" t="s">
        <v>601</v>
      </c>
      <c r="E163" s="752">
        <v>50113001</v>
      </c>
      <c r="F163" s="751" t="s">
        <v>617</v>
      </c>
      <c r="G163" s="750" t="s">
        <v>625</v>
      </c>
      <c r="H163" s="750">
        <v>845593</v>
      </c>
      <c r="I163" s="750">
        <v>100304</v>
      </c>
      <c r="J163" s="750" t="s">
        <v>885</v>
      </c>
      <c r="K163" s="750" t="s">
        <v>886</v>
      </c>
      <c r="L163" s="753">
        <v>43.79999999999999</v>
      </c>
      <c r="M163" s="753">
        <v>12</v>
      </c>
      <c r="N163" s="754">
        <v>525.59999999999991</v>
      </c>
    </row>
    <row r="164" spans="1:14" ht="14.45" customHeight="1" x14ac:dyDescent="0.2">
      <c r="A164" s="748" t="s">
        <v>585</v>
      </c>
      <c r="B164" s="749" t="s">
        <v>586</v>
      </c>
      <c r="C164" s="750" t="s">
        <v>600</v>
      </c>
      <c r="D164" s="751" t="s">
        <v>601</v>
      </c>
      <c r="E164" s="752">
        <v>50113001</v>
      </c>
      <c r="F164" s="751" t="s">
        <v>617</v>
      </c>
      <c r="G164" s="750" t="s">
        <v>618</v>
      </c>
      <c r="H164" s="750">
        <v>214337</v>
      </c>
      <c r="I164" s="750">
        <v>214337</v>
      </c>
      <c r="J164" s="750" t="s">
        <v>887</v>
      </c>
      <c r="K164" s="750" t="s">
        <v>888</v>
      </c>
      <c r="L164" s="753">
        <v>215.12666666666667</v>
      </c>
      <c r="M164" s="753">
        <v>6</v>
      </c>
      <c r="N164" s="754">
        <v>1290.76</v>
      </c>
    </row>
    <row r="165" spans="1:14" ht="14.45" customHeight="1" x14ac:dyDescent="0.2">
      <c r="A165" s="748" t="s">
        <v>585</v>
      </c>
      <c r="B165" s="749" t="s">
        <v>586</v>
      </c>
      <c r="C165" s="750" t="s">
        <v>600</v>
      </c>
      <c r="D165" s="751" t="s">
        <v>601</v>
      </c>
      <c r="E165" s="752">
        <v>50113001</v>
      </c>
      <c r="F165" s="751" t="s">
        <v>617</v>
      </c>
      <c r="G165" s="750" t="s">
        <v>618</v>
      </c>
      <c r="H165" s="750">
        <v>214355</v>
      </c>
      <c r="I165" s="750">
        <v>214355</v>
      </c>
      <c r="J165" s="750" t="s">
        <v>889</v>
      </c>
      <c r="K165" s="750" t="s">
        <v>888</v>
      </c>
      <c r="L165" s="753">
        <v>215.10307692307694</v>
      </c>
      <c r="M165" s="753">
        <v>13</v>
      </c>
      <c r="N165" s="754">
        <v>2796.34</v>
      </c>
    </row>
    <row r="166" spans="1:14" ht="14.45" customHeight="1" x14ac:dyDescent="0.2">
      <c r="A166" s="748" t="s">
        <v>585</v>
      </c>
      <c r="B166" s="749" t="s">
        <v>586</v>
      </c>
      <c r="C166" s="750" t="s">
        <v>600</v>
      </c>
      <c r="D166" s="751" t="s">
        <v>601</v>
      </c>
      <c r="E166" s="752">
        <v>50113001</v>
      </c>
      <c r="F166" s="751" t="s">
        <v>617</v>
      </c>
      <c r="G166" s="750" t="s">
        <v>618</v>
      </c>
      <c r="H166" s="750">
        <v>223200</v>
      </c>
      <c r="I166" s="750">
        <v>223200</v>
      </c>
      <c r="J166" s="750" t="s">
        <v>890</v>
      </c>
      <c r="K166" s="750" t="s">
        <v>891</v>
      </c>
      <c r="L166" s="753">
        <v>147.32444444444445</v>
      </c>
      <c r="M166" s="753">
        <v>18</v>
      </c>
      <c r="N166" s="754">
        <v>2651.84</v>
      </c>
    </row>
    <row r="167" spans="1:14" ht="14.45" customHeight="1" x14ac:dyDescent="0.2">
      <c r="A167" s="748" t="s">
        <v>585</v>
      </c>
      <c r="B167" s="749" t="s">
        <v>586</v>
      </c>
      <c r="C167" s="750" t="s">
        <v>600</v>
      </c>
      <c r="D167" s="751" t="s">
        <v>601</v>
      </c>
      <c r="E167" s="752">
        <v>50113001</v>
      </c>
      <c r="F167" s="751" t="s">
        <v>617</v>
      </c>
      <c r="G167" s="750" t="s">
        <v>618</v>
      </c>
      <c r="H167" s="750">
        <v>842703</v>
      </c>
      <c r="I167" s="750">
        <v>0</v>
      </c>
      <c r="J167" s="750" t="s">
        <v>892</v>
      </c>
      <c r="K167" s="750" t="s">
        <v>587</v>
      </c>
      <c r="L167" s="753">
        <v>49.930000000000014</v>
      </c>
      <c r="M167" s="753">
        <v>1</v>
      </c>
      <c r="N167" s="754">
        <v>49.930000000000014</v>
      </c>
    </row>
    <row r="168" spans="1:14" ht="14.45" customHeight="1" x14ac:dyDescent="0.2">
      <c r="A168" s="748" t="s">
        <v>585</v>
      </c>
      <c r="B168" s="749" t="s">
        <v>586</v>
      </c>
      <c r="C168" s="750" t="s">
        <v>600</v>
      </c>
      <c r="D168" s="751" t="s">
        <v>601</v>
      </c>
      <c r="E168" s="752">
        <v>50113001</v>
      </c>
      <c r="F168" s="751" t="s">
        <v>617</v>
      </c>
      <c r="G168" s="750" t="s">
        <v>618</v>
      </c>
      <c r="H168" s="750">
        <v>51366</v>
      </c>
      <c r="I168" s="750">
        <v>51366</v>
      </c>
      <c r="J168" s="750" t="s">
        <v>893</v>
      </c>
      <c r="K168" s="750" t="s">
        <v>894</v>
      </c>
      <c r="L168" s="753">
        <v>171.59999999999997</v>
      </c>
      <c r="M168" s="753">
        <v>43</v>
      </c>
      <c r="N168" s="754">
        <v>7378.7999999999984</v>
      </c>
    </row>
    <row r="169" spans="1:14" ht="14.45" customHeight="1" x14ac:dyDescent="0.2">
      <c r="A169" s="748" t="s">
        <v>585</v>
      </c>
      <c r="B169" s="749" t="s">
        <v>586</v>
      </c>
      <c r="C169" s="750" t="s">
        <v>600</v>
      </c>
      <c r="D169" s="751" t="s">
        <v>601</v>
      </c>
      <c r="E169" s="752">
        <v>50113001</v>
      </c>
      <c r="F169" s="751" t="s">
        <v>617</v>
      </c>
      <c r="G169" s="750" t="s">
        <v>618</v>
      </c>
      <c r="H169" s="750">
        <v>51383</v>
      </c>
      <c r="I169" s="750">
        <v>51383</v>
      </c>
      <c r="J169" s="750" t="s">
        <v>893</v>
      </c>
      <c r="K169" s="750" t="s">
        <v>895</v>
      </c>
      <c r="L169" s="753">
        <v>93.5</v>
      </c>
      <c r="M169" s="753">
        <v>3</v>
      </c>
      <c r="N169" s="754">
        <v>280.5</v>
      </c>
    </row>
    <row r="170" spans="1:14" ht="14.45" customHeight="1" x14ac:dyDescent="0.2">
      <c r="A170" s="748" t="s">
        <v>585</v>
      </c>
      <c r="B170" s="749" t="s">
        <v>586</v>
      </c>
      <c r="C170" s="750" t="s">
        <v>600</v>
      </c>
      <c r="D170" s="751" t="s">
        <v>601</v>
      </c>
      <c r="E170" s="752">
        <v>50113001</v>
      </c>
      <c r="F170" s="751" t="s">
        <v>617</v>
      </c>
      <c r="G170" s="750" t="s">
        <v>618</v>
      </c>
      <c r="H170" s="750">
        <v>51367</v>
      </c>
      <c r="I170" s="750">
        <v>51367</v>
      </c>
      <c r="J170" s="750" t="s">
        <v>893</v>
      </c>
      <c r="K170" s="750" t="s">
        <v>896</v>
      </c>
      <c r="L170" s="753">
        <v>92.950000000000017</v>
      </c>
      <c r="M170" s="753">
        <v>45</v>
      </c>
      <c r="N170" s="754">
        <v>4182.7500000000009</v>
      </c>
    </row>
    <row r="171" spans="1:14" ht="14.45" customHeight="1" x14ac:dyDescent="0.2">
      <c r="A171" s="748" t="s">
        <v>585</v>
      </c>
      <c r="B171" s="749" t="s">
        <v>586</v>
      </c>
      <c r="C171" s="750" t="s">
        <v>600</v>
      </c>
      <c r="D171" s="751" t="s">
        <v>601</v>
      </c>
      <c r="E171" s="752">
        <v>50113001</v>
      </c>
      <c r="F171" s="751" t="s">
        <v>617</v>
      </c>
      <c r="G171" s="750" t="s">
        <v>618</v>
      </c>
      <c r="H171" s="750">
        <v>229792</v>
      </c>
      <c r="I171" s="750">
        <v>229792</v>
      </c>
      <c r="J171" s="750" t="s">
        <v>897</v>
      </c>
      <c r="K171" s="750" t="s">
        <v>898</v>
      </c>
      <c r="L171" s="753">
        <v>78.11999999999999</v>
      </c>
      <c r="M171" s="753">
        <v>2</v>
      </c>
      <c r="N171" s="754">
        <v>156.23999999999998</v>
      </c>
    </row>
    <row r="172" spans="1:14" ht="14.45" customHeight="1" x14ac:dyDescent="0.2">
      <c r="A172" s="748" t="s">
        <v>585</v>
      </c>
      <c r="B172" s="749" t="s">
        <v>586</v>
      </c>
      <c r="C172" s="750" t="s">
        <v>600</v>
      </c>
      <c r="D172" s="751" t="s">
        <v>601</v>
      </c>
      <c r="E172" s="752">
        <v>50113001</v>
      </c>
      <c r="F172" s="751" t="s">
        <v>617</v>
      </c>
      <c r="G172" s="750" t="s">
        <v>618</v>
      </c>
      <c r="H172" s="750">
        <v>207897</v>
      </c>
      <c r="I172" s="750">
        <v>207897</v>
      </c>
      <c r="J172" s="750" t="s">
        <v>899</v>
      </c>
      <c r="K172" s="750" t="s">
        <v>900</v>
      </c>
      <c r="L172" s="753">
        <v>44.59</v>
      </c>
      <c r="M172" s="753">
        <v>6</v>
      </c>
      <c r="N172" s="754">
        <v>267.54000000000002</v>
      </c>
    </row>
    <row r="173" spans="1:14" ht="14.45" customHeight="1" x14ac:dyDescent="0.2">
      <c r="A173" s="748" t="s">
        <v>585</v>
      </c>
      <c r="B173" s="749" t="s">
        <v>586</v>
      </c>
      <c r="C173" s="750" t="s">
        <v>600</v>
      </c>
      <c r="D173" s="751" t="s">
        <v>601</v>
      </c>
      <c r="E173" s="752">
        <v>50113001</v>
      </c>
      <c r="F173" s="751" t="s">
        <v>617</v>
      </c>
      <c r="G173" s="750" t="s">
        <v>618</v>
      </c>
      <c r="H173" s="750">
        <v>207899</v>
      </c>
      <c r="I173" s="750">
        <v>207899</v>
      </c>
      <c r="J173" s="750" t="s">
        <v>899</v>
      </c>
      <c r="K173" s="750" t="s">
        <v>901</v>
      </c>
      <c r="L173" s="753">
        <v>66.919999999999987</v>
      </c>
      <c r="M173" s="753">
        <v>3</v>
      </c>
      <c r="N173" s="754">
        <v>200.75999999999996</v>
      </c>
    </row>
    <row r="174" spans="1:14" ht="14.45" customHeight="1" x14ac:dyDescent="0.2">
      <c r="A174" s="748" t="s">
        <v>585</v>
      </c>
      <c r="B174" s="749" t="s">
        <v>586</v>
      </c>
      <c r="C174" s="750" t="s">
        <v>600</v>
      </c>
      <c r="D174" s="751" t="s">
        <v>601</v>
      </c>
      <c r="E174" s="752">
        <v>50113001</v>
      </c>
      <c r="F174" s="751" t="s">
        <v>617</v>
      </c>
      <c r="G174" s="750" t="s">
        <v>618</v>
      </c>
      <c r="H174" s="750">
        <v>229793</v>
      </c>
      <c r="I174" s="750">
        <v>229793</v>
      </c>
      <c r="J174" s="750" t="s">
        <v>902</v>
      </c>
      <c r="K174" s="750" t="s">
        <v>903</v>
      </c>
      <c r="L174" s="753">
        <v>122.13000000000001</v>
      </c>
      <c r="M174" s="753">
        <v>13</v>
      </c>
      <c r="N174" s="754">
        <v>1587.69</v>
      </c>
    </row>
    <row r="175" spans="1:14" ht="14.45" customHeight="1" x14ac:dyDescent="0.2">
      <c r="A175" s="748" t="s">
        <v>585</v>
      </c>
      <c r="B175" s="749" t="s">
        <v>586</v>
      </c>
      <c r="C175" s="750" t="s">
        <v>600</v>
      </c>
      <c r="D175" s="751" t="s">
        <v>601</v>
      </c>
      <c r="E175" s="752">
        <v>50113001</v>
      </c>
      <c r="F175" s="751" t="s">
        <v>617</v>
      </c>
      <c r="G175" s="750" t="s">
        <v>618</v>
      </c>
      <c r="H175" s="750">
        <v>203760</v>
      </c>
      <c r="I175" s="750">
        <v>203760</v>
      </c>
      <c r="J175" s="750" t="s">
        <v>904</v>
      </c>
      <c r="K175" s="750" t="s">
        <v>905</v>
      </c>
      <c r="L175" s="753">
        <v>151.72</v>
      </c>
      <c r="M175" s="753">
        <v>1</v>
      </c>
      <c r="N175" s="754">
        <v>151.72</v>
      </c>
    </row>
    <row r="176" spans="1:14" ht="14.45" customHeight="1" x14ac:dyDescent="0.2">
      <c r="A176" s="748" t="s">
        <v>585</v>
      </c>
      <c r="B176" s="749" t="s">
        <v>586</v>
      </c>
      <c r="C176" s="750" t="s">
        <v>600</v>
      </c>
      <c r="D176" s="751" t="s">
        <v>601</v>
      </c>
      <c r="E176" s="752">
        <v>50113001</v>
      </c>
      <c r="F176" s="751" t="s">
        <v>617</v>
      </c>
      <c r="G176" s="750" t="s">
        <v>618</v>
      </c>
      <c r="H176" s="750">
        <v>147845</v>
      </c>
      <c r="I176" s="750">
        <v>47845</v>
      </c>
      <c r="J176" s="750" t="s">
        <v>906</v>
      </c>
      <c r="K176" s="750" t="s">
        <v>907</v>
      </c>
      <c r="L176" s="753">
        <v>254.52</v>
      </c>
      <c r="M176" s="753">
        <v>1</v>
      </c>
      <c r="N176" s="754">
        <v>254.52</v>
      </c>
    </row>
    <row r="177" spans="1:14" ht="14.45" customHeight="1" x14ac:dyDescent="0.2">
      <c r="A177" s="748" t="s">
        <v>585</v>
      </c>
      <c r="B177" s="749" t="s">
        <v>586</v>
      </c>
      <c r="C177" s="750" t="s">
        <v>600</v>
      </c>
      <c r="D177" s="751" t="s">
        <v>601</v>
      </c>
      <c r="E177" s="752">
        <v>50113001</v>
      </c>
      <c r="F177" s="751" t="s">
        <v>617</v>
      </c>
      <c r="G177" s="750" t="s">
        <v>618</v>
      </c>
      <c r="H177" s="750">
        <v>224964</v>
      </c>
      <c r="I177" s="750">
        <v>224964</v>
      </c>
      <c r="J177" s="750" t="s">
        <v>908</v>
      </c>
      <c r="K177" s="750" t="s">
        <v>909</v>
      </c>
      <c r="L177" s="753">
        <v>107.87</v>
      </c>
      <c r="M177" s="753">
        <v>2</v>
      </c>
      <c r="N177" s="754">
        <v>215.74</v>
      </c>
    </row>
    <row r="178" spans="1:14" ht="14.45" customHeight="1" x14ac:dyDescent="0.2">
      <c r="A178" s="748" t="s">
        <v>585</v>
      </c>
      <c r="B178" s="749" t="s">
        <v>586</v>
      </c>
      <c r="C178" s="750" t="s">
        <v>600</v>
      </c>
      <c r="D178" s="751" t="s">
        <v>601</v>
      </c>
      <c r="E178" s="752">
        <v>50113001</v>
      </c>
      <c r="F178" s="751" t="s">
        <v>617</v>
      </c>
      <c r="G178" s="750" t="s">
        <v>618</v>
      </c>
      <c r="H178" s="750">
        <v>224965</v>
      </c>
      <c r="I178" s="750">
        <v>224965</v>
      </c>
      <c r="J178" s="750" t="s">
        <v>910</v>
      </c>
      <c r="K178" s="750" t="s">
        <v>911</v>
      </c>
      <c r="L178" s="753">
        <v>107.87</v>
      </c>
      <c r="M178" s="753">
        <v>8</v>
      </c>
      <c r="N178" s="754">
        <v>862.96</v>
      </c>
    </row>
    <row r="179" spans="1:14" ht="14.45" customHeight="1" x14ac:dyDescent="0.2">
      <c r="A179" s="748" t="s">
        <v>585</v>
      </c>
      <c r="B179" s="749" t="s">
        <v>586</v>
      </c>
      <c r="C179" s="750" t="s">
        <v>600</v>
      </c>
      <c r="D179" s="751" t="s">
        <v>601</v>
      </c>
      <c r="E179" s="752">
        <v>50113001</v>
      </c>
      <c r="F179" s="751" t="s">
        <v>617</v>
      </c>
      <c r="G179" s="750" t="s">
        <v>618</v>
      </c>
      <c r="H179" s="750">
        <v>213080</v>
      </c>
      <c r="I179" s="750">
        <v>213080</v>
      </c>
      <c r="J179" s="750" t="s">
        <v>912</v>
      </c>
      <c r="K179" s="750" t="s">
        <v>913</v>
      </c>
      <c r="L179" s="753">
        <v>132.32</v>
      </c>
      <c r="M179" s="753">
        <v>2</v>
      </c>
      <c r="N179" s="754">
        <v>264.64</v>
      </c>
    </row>
    <row r="180" spans="1:14" ht="14.45" customHeight="1" x14ac:dyDescent="0.2">
      <c r="A180" s="748" t="s">
        <v>585</v>
      </c>
      <c r="B180" s="749" t="s">
        <v>586</v>
      </c>
      <c r="C180" s="750" t="s">
        <v>600</v>
      </c>
      <c r="D180" s="751" t="s">
        <v>601</v>
      </c>
      <c r="E180" s="752">
        <v>50113001</v>
      </c>
      <c r="F180" s="751" t="s">
        <v>617</v>
      </c>
      <c r="G180" s="750" t="s">
        <v>618</v>
      </c>
      <c r="H180" s="750">
        <v>196696</v>
      </c>
      <c r="I180" s="750">
        <v>96696</v>
      </c>
      <c r="J180" s="750" t="s">
        <v>914</v>
      </c>
      <c r="K180" s="750" t="s">
        <v>915</v>
      </c>
      <c r="L180" s="753">
        <v>46.64</v>
      </c>
      <c r="M180" s="753">
        <v>2</v>
      </c>
      <c r="N180" s="754">
        <v>93.28</v>
      </c>
    </row>
    <row r="181" spans="1:14" ht="14.45" customHeight="1" x14ac:dyDescent="0.2">
      <c r="A181" s="748" t="s">
        <v>585</v>
      </c>
      <c r="B181" s="749" t="s">
        <v>586</v>
      </c>
      <c r="C181" s="750" t="s">
        <v>600</v>
      </c>
      <c r="D181" s="751" t="s">
        <v>601</v>
      </c>
      <c r="E181" s="752">
        <v>50113001</v>
      </c>
      <c r="F181" s="751" t="s">
        <v>617</v>
      </c>
      <c r="G181" s="750" t="s">
        <v>625</v>
      </c>
      <c r="H181" s="750">
        <v>125677</v>
      </c>
      <c r="I181" s="750">
        <v>25677</v>
      </c>
      <c r="J181" s="750" t="s">
        <v>916</v>
      </c>
      <c r="K181" s="750" t="s">
        <v>917</v>
      </c>
      <c r="L181" s="753">
        <v>549.4</v>
      </c>
      <c r="M181" s="753">
        <v>1</v>
      </c>
      <c r="N181" s="754">
        <v>549.4</v>
      </c>
    </row>
    <row r="182" spans="1:14" ht="14.45" customHeight="1" x14ac:dyDescent="0.2">
      <c r="A182" s="748" t="s">
        <v>585</v>
      </c>
      <c r="B182" s="749" t="s">
        <v>586</v>
      </c>
      <c r="C182" s="750" t="s">
        <v>600</v>
      </c>
      <c r="D182" s="751" t="s">
        <v>601</v>
      </c>
      <c r="E182" s="752">
        <v>50113001</v>
      </c>
      <c r="F182" s="751" t="s">
        <v>617</v>
      </c>
      <c r="G182" s="750" t="s">
        <v>618</v>
      </c>
      <c r="H182" s="750">
        <v>218186</v>
      </c>
      <c r="I182" s="750">
        <v>218186</v>
      </c>
      <c r="J182" s="750" t="s">
        <v>918</v>
      </c>
      <c r="K182" s="750" t="s">
        <v>919</v>
      </c>
      <c r="L182" s="753">
        <v>172.77000000000004</v>
      </c>
      <c r="M182" s="753">
        <v>2</v>
      </c>
      <c r="N182" s="754">
        <v>345.54000000000008</v>
      </c>
    </row>
    <row r="183" spans="1:14" ht="14.45" customHeight="1" x14ac:dyDescent="0.2">
      <c r="A183" s="748" t="s">
        <v>585</v>
      </c>
      <c r="B183" s="749" t="s">
        <v>586</v>
      </c>
      <c r="C183" s="750" t="s">
        <v>600</v>
      </c>
      <c r="D183" s="751" t="s">
        <v>601</v>
      </c>
      <c r="E183" s="752">
        <v>50113001</v>
      </c>
      <c r="F183" s="751" t="s">
        <v>617</v>
      </c>
      <c r="G183" s="750" t="s">
        <v>618</v>
      </c>
      <c r="H183" s="750">
        <v>847767</v>
      </c>
      <c r="I183" s="750">
        <v>500140</v>
      </c>
      <c r="J183" s="750" t="s">
        <v>920</v>
      </c>
      <c r="K183" s="750" t="s">
        <v>921</v>
      </c>
      <c r="L183" s="753">
        <v>699.01</v>
      </c>
      <c r="M183" s="753">
        <v>1</v>
      </c>
      <c r="N183" s="754">
        <v>699.01</v>
      </c>
    </row>
    <row r="184" spans="1:14" ht="14.45" customHeight="1" x14ac:dyDescent="0.2">
      <c r="A184" s="748" t="s">
        <v>585</v>
      </c>
      <c r="B184" s="749" t="s">
        <v>586</v>
      </c>
      <c r="C184" s="750" t="s">
        <v>600</v>
      </c>
      <c r="D184" s="751" t="s">
        <v>601</v>
      </c>
      <c r="E184" s="752">
        <v>50113001</v>
      </c>
      <c r="F184" s="751" t="s">
        <v>617</v>
      </c>
      <c r="G184" s="750" t="s">
        <v>618</v>
      </c>
      <c r="H184" s="750">
        <v>117189</v>
      </c>
      <c r="I184" s="750">
        <v>17189</v>
      </c>
      <c r="J184" s="750" t="s">
        <v>922</v>
      </c>
      <c r="K184" s="750" t="s">
        <v>923</v>
      </c>
      <c r="L184" s="753">
        <v>55.800000000000011</v>
      </c>
      <c r="M184" s="753">
        <v>1</v>
      </c>
      <c r="N184" s="754">
        <v>55.800000000000011</v>
      </c>
    </row>
    <row r="185" spans="1:14" ht="14.45" customHeight="1" x14ac:dyDescent="0.2">
      <c r="A185" s="748" t="s">
        <v>585</v>
      </c>
      <c r="B185" s="749" t="s">
        <v>586</v>
      </c>
      <c r="C185" s="750" t="s">
        <v>600</v>
      </c>
      <c r="D185" s="751" t="s">
        <v>601</v>
      </c>
      <c r="E185" s="752">
        <v>50113001</v>
      </c>
      <c r="F185" s="751" t="s">
        <v>617</v>
      </c>
      <c r="G185" s="750" t="s">
        <v>618</v>
      </c>
      <c r="H185" s="750">
        <v>848725</v>
      </c>
      <c r="I185" s="750">
        <v>107677</v>
      </c>
      <c r="J185" s="750" t="s">
        <v>924</v>
      </c>
      <c r="K185" s="750" t="s">
        <v>925</v>
      </c>
      <c r="L185" s="753">
        <v>382.11</v>
      </c>
      <c r="M185" s="753">
        <v>17</v>
      </c>
      <c r="N185" s="754">
        <v>6495.87</v>
      </c>
    </row>
    <row r="186" spans="1:14" ht="14.45" customHeight="1" x14ac:dyDescent="0.2">
      <c r="A186" s="748" t="s">
        <v>585</v>
      </c>
      <c r="B186" s="749" t="s">
        <v>586</v>
      </c>
      <c r="C186" s="750" t="s">
        <v>600</v>
      </c>
      <c r="D186" s="751" t="s">
        <v>601</v>
      </c>
      <c r="E186" s="752">
        <v>50113001</v>
      </c>
      <c r="F186" s="751" t="s">
        <v>617</v>
      </c>
      <c r="G186" s="750" t="s">
        <v>618</v>
      </c>
      <c r="H186" s="750">
        <v>107678</v>
      </c>
      <c r="I186" s="750">
        <v>107678</v>
      </c>
      <c r="J186" s="750" t="s">
        <v>924</v>
      </c>
      <c r="K186" s="750" t="s">
        <v>926</v>
      </c>
      <c r="L186" s="753">
        <v>473.59399999999999</v>
      </c>
      <c r="M186" s="753">
        <v>1</v>
      </c>
      <c r="N186" s="754">
        <v>473.59399999999999</v>
      </c>
    </row>
    <row r="187" spans="1:14" ht="14.45" customHeight="1" x14ac:dyDescent="0.2">
      <c r="A187" s="748" t="s">
        <v>585</v>
      </c>
      <c r="B187" s="749" t="s">
        <v>586</v>
      </c>
      <c r="C187" s="750" t="s">
        <v>600</v>
      </c>
      <c r="D187" s="751" t="s">
        <v>601</v>
      </c>
      <c r="E187" s="752">
        <v>50113001</v>
      </c>
      <c r="F187" s="751" t="s">
        <v>617</v>
      </c>
      <c r="G187" s="750" t="s">
        <v>618</v>
      </c>
      <c r="H187" s="750">
        <v>845697</v>
      </c>
      <c r="I187" s="750">
        <v>200935</v>
      </c>
      <c r="J187" s="750" t="s">
        <v>927</v>
      </c>
      <c r="K187" s="750" t="s">
        <v>928</v>
      </c>
      <c r="L187" s="753">
        <v>44.846000000000011</v>
      </c>
      <c r="M187" s="753">
        <v>30</v>
      </c>
      <c r="N187" s="754">
        <v>1345.3800000000003</v>
      </c>
    </row>
    <row r="188" spans="1:14" ht="14.45" customHeight="1" x14ac:dyDescent="0.2">
      <c r="A188" s="748" t="s">
        <v>585</v>
      </c>
      <c r="B188" s="749" t="s">
        <v>586</v>
      </c>
      <c r="C188" s="750" t="s">
        <v>600</v>
      </c>
      <c r="D188" s="751" t="s">
        <v>601</v>
      </c>
      <c r="E188" s="752">
        <v>50113001</v>
      </c>
      <c r="F188" s="751" t="s">
        <v>617</v>
      </c>
      <c r="G188" s="750" t="s">
        <v>625</v>
      </c>
      <c r="H188" s="750">
        <v>169623</v>
      </c>
      <c r="I188" s="750">
        <v>169623</v>
      </c>
      <c r="J188" s="750" t="s">
        <v>929</v>
      </c>
      <c r="K188" s="750" t="s">
        <v>930</v>
      </c>
      <c r="L188" s="753">
        <v>33.110000000000007</v>
      </c>
      <c r="M188" s="753">
        <v>1</v>
      </c>
      <c r="N188" s="754">
        <v>33.110000000000007</v>
      </c>
    </row>
    <row r="189" spans="1:14" ht="14.45" customHeight="1" x14ac:dyDescent="0.2">
      <c r="A189" s="748" t="s">
        <v>585</v>
      </c>
      <c r="B189" s="749" t="s">
        <v>586</v>
      </c>
      <c r="C189" s="750" t="s">
        <v>600</v>
      </c>
      <c r="D189" s="751" t="s">
        <v>601</v>
      </c>
      <c r="E189" s="752">
        <v>50113001</v>
      </c>
      <c r="F189" s="751" t="s">
        <v>617</v>
      </c>
      <c r="G189" s="750" t="s">
        <v>625</v>
      </c>
      <c r="H189" s="750">
        <v>166759</v>
      </c>
      <c r="I189" s="750">
        <v>166759</v>
      </c>
      <c r="J189" s="750" t="s">
        <v>931</v>
      </c>
      <c r="K189" s="750" t="s">
        <v>932</v>
      </c>
      <c r="L189" s="753">
        <v>123.17</v>
      </c>
      <c r="M189" s="753">
        <v>1</v>
      </c>
      <c r="N189" s="754">
        <v>123.17</v>
      </c>
    </row>
    <row r="190" spans="1:14" ht="14.45" customHeight="1" x14ac:dyDescent="0.2">
      <c r="A190" s="748" t="s">
        <v>585</v>
      </c>
      <c r="B190" s="749" t="s">
        <v>586</v>
      </c>
      <c r="C190" s="750" t="s">
        <v>600</v>
      </c>
      <c r="D190" s="751" t="s">
        <v>601</v>
      </c>
      <c r="E190" s="752">
        <v>50113001</v>
      </c>
      <c r="F190" s="751" t="s">
        <v>617</v>
      </c>
      <c r="G190" s="750" t="s">
        <v>618</v>
      </c>
      <c r="H190" s="750">
        <v>841566</v>
      </c>
      <c r="I190" s="750">
        <v>0</v>
      </c>
      <c r="J190" s="750" t="s">
        <v>933</v>
      </c>
      <c r="K190" s="750" t="s">
        <v>587</v>
      </c>
      <c r="L190" s="753">
        <v>57.953773872140715</v>
      </c>
      <c r="M190" s="753">
        <v>8</v>
      </c>
      <c r="N190" s="754">
        <v>463.63019097712572</v>
      </c>
    </row>
    <row r="191" spans="1:14" ht="14.45" customHeight="1" x14ac:dyDescent="0.2">
      <c r="A191" s="748" t="s">
        <v>585</v>
      </c>
      <c r="B191" s="749" t="s">
        <v>586</v>
      </c>
      <c r="C191" s="750" t="s">
        <v>600</v>
      </c>
      <c r="D191" s="751" t="s">
        <v>601</v>
      </c>
      <c r="E191" s="752">
        <v>50113001</v>
      </c>
      <c r="F191" s="751" t="s">
        <v>617</v>
      </c>
      <c r="G191" s="750" t="s">
        <v>618</v>
      </c>
      <c r="H191" s="750">
        <v>844350</v>
      </c>
      <c r="I191" s="750">
        <v>0</v>
      </c>
      <c r="J191" s="750" t="s">
        <v>934</v>
      </c>
      <c r="K191" s="750" t="s">
        <v>587</v>
      </c>
      <c r="L191" s="753">
        <v>64.81075294936393</v>
      </c>
      <c r="M191" s="753">
        <v>1</v>
      </c>
      <c r="N191" s="754">
        <v>64.81075294936393</v>
      </c>
    </row>
    <row r="192" spans="1:14" ht="14.45" customHeight="1" x14ac:dyDescent="0.2">
      <c r="A192" s="748" t="s">
        <v>585</v>
      </c>
      <c r="B192" s="749" t="s">
        <v>586</v>
      </c>
      <c r="C192" s="750" t="s">
        <v>600</v>
      </c>
      <c r="D192" s="751" t="s">
        <v>601</v>
      </c>
      <c r="E192" s="752">
        <v>50113001</v>
      </c>
      <c r="F192" s="751" t="s">
        <v>617</v>
      </c>
      <c r="G192" s="750" t="s">
        <v>618</v>
      </c>
      <c r="H192" s="750">
        <v>921256</v>
      </c>
      <c r="I192" s="750">
        <v>0</v>
      </c>
      <c r="J192" s="750" t="s">
        <v>935</v>
      </c>
      <c r="K192" s="750" t="s">
        <v>587</v>
      </c>
      <c r="L192" s="753">
        <v>111.81062682265862</v>
      </c>
      <c r="M192" s="753">
        <v>6</v>
      </c>
      <c r="N192" s="754">
        <v>670.86376093595175</v>
      </c>
    </row>
    <row r="193" spans="1:14" ht="14.45" customHeight="1" x14ac:dyDescent="0.2">
      <c r="A193" s="748" t="s">
        <v>585</v>
      </c>
      <c r="B193" s="749" t="s">
        <v>586</v>
      </c>
      <c r="C193" s="750" t="s">
        <v>600</v>
      </c>
      <c r="D193" s="751" t="s">
        <v>601</v>
      </c>
      <c r="E193" s="752">
        <v>50113001</v>
      </c>
      <c r="F193" s="751" t="s">
        <v>617</v>
      </c>
      <c r="G193" s="750" t="s">
        <v>618</v>
      </c>
      <c r="H193" s="750">
        <v>921284</v>
      </c>
      <c r="I193" s="750">
        <v>0</v>
      </c>
      <c r="J193" s="750" t="s">
        <v>936</v>
      </c>
      <c r="K193" s="750" t="s">
        <v>587</v>
      </c>
      <c r="L193" s="753">
        <v>115.67084225615125</v>
      </c>
      <c r="M193" s="753">
        <v>35</v>
      </c>
      <c r="N193" s="754">
        <v>4048.4794789652938</v>
      </c>
    </row>
    <row r="194" spans="1:14" ht="14.45" customHeight="1" x14ac:dyDescent="0.2">
      <c r="A194" s="748" t="s">
        <v>585</v>
      </c>
      <c r="B194" s="749" t="s">
        <v>586</v>
      </c>
      <c r="C194" s="750" t="s">
        <v>600</v>
      </c>
      <c r="D194" s="751" t="s">
        <v>601</v>
      </c>
      <c r="E194" s="752">
        <v>50113001</v>
      </c>
      <c r="F194" s="751" t="s">
        <v>617</v>
      </c>
      <c r="G194" s="750" t="s">
        <v>618</v>
      </c>
      <c r="H194" s="750">
        <v>921458</v>
      </c>
      <c r="I194" s="750">
        <v>0</v>
      </c>
      <c r="J194" s="750" t="s">
        <v>937</v>
      </c>
      <c r="K194" s="750" t="s">
        <v>587</v>
      </c>
      <c r="L194" s="753">
        <v>110.24557210470587</v>
      </c>
      <c r="M194" s="753">
        <v>2</v>
      </c>
      <c r="N194" s="754">
        <v>220.49114420941174</v>
      </c>
    </row>
    <row r="195" spans="1:14" ht="14.45" customHeight="1" x14ac:dyDescent="0.2">
      <c r="A195" s="748" t="s">
        <v>585</v>
      </c>
      <c r="B195" s="749" t="s">
        <v>586</v>
      </c>
      <c r="C195" s="750" t="s">
        <v>600</v>
      </c>
      <c r="D195" s="751" t="s">
        <v>601</v>
      </c>
      <c r="E195" s="752">
        <v>50113001</v>
      </c>
      <c r="F195" s="751" t="s">
        <v>617</v>
      </c>
      <c r="G195" s="750" t="s">
        <v>618</v>
      </c>
      <c r="H195" s="750">
        <v>395019</v>
      </c>
      <c r="I195" s="750">
        <v>0</v>
      </c>
      <c r="J195" s="750" t="s">
        <v>938</v>
      </c>
      <c r="K195" s="750" t="s">
        <v>939</v>
      </c>
      <c r="L195" s="753">
        <v>127.47580010464053</v>
      </c>
      <c r="M195" s="753">
        <v>4</v>
      </c>
      <c r="N195" s="754">
        <v>509.90320041856211</v>
      </c>
    </row>
    <row r="196" spans="1:14" ht="14.45" customHeight="1" x14ac:dyDescent="0.2">
      <c r="A196" s="748" t="s">
        <v>585</v>
      </c>
      <c r="B196" s="749" t="s">
        <v>586</v>
      </c>
      <c r="C196" s="750" t="s">
        <v>600</v>
      </c>
      <c r="D196" s="751" t="s">
        <v>601</v>
      </c>
      <c r="E196" s="752">
        <v>50113001</v>
      </c>
      <c r="F196" s="751" t="s">
        <v>617</v>
      </c>
      <c r="G196" s="750" t="s">
        <v>618</v>
      </c>
      <c r="H196" s="750">
        <v>921525</v>
      </c>
      <c r="I196" s="750">
        <v>0</v>
      </c>
      <c r="J196" s="750" t="s">
        <v>940</v>
      </c>
      <c r="K196" s="750" t="s">
        <v>941</v>
      </c>
      <c r="L196" s="753">
        <v>433.99466128959784</v>
      </c>
      <c r="M196" s="753">
        <v>2</v>
      </c>
      <c r="N196" s="754">
        <v>867.98932257919569</v>
      </c>
    </row>
    <row r="197" spans="1:14" ht="14.45" customHeight="1" x14ac:dyDescent="0.2">
      <c r="A197" s="748" t="s">
        <v>585</v>
      </c>
      <c r="B197" s="749" t="s">
        <v>586</v>
      </c>
      <c r="C197" s="750" t="s">
        <v>600</v>
      </c>
      <c r="D197" s="751" t="s">
        <v>601</v>
      </c>
      <c r="E197" s="752">
        <v>50113001</v>
      </c>
      <c r="F197" s="751" t="s">
        <v>617</v>
      </c>
      <c r="G197" s="750" t="s">
        <v>618</v>
      </c>
      <c r="H197" s="750">
        <v>840230</v>
      </c>
      <c r="I197" s="750">
        <v>0</v>
      </c>
      <c r="J197" s="750" t="s">
        <v>942</v>
      </c>
      <c r="K197" s="750" t="s">
        <v>587</v>
      </c>
      <c r="L197" s="753">
        <v>226.69911823338782</v>
      </c>
      <c r="M197" s="753">
        <v>1</v>
      </c>
      <c r="N197" s="754">
        <v>226.69911823338782</v>
      </c>
    </row>
    <row r="198" spans="1:14" ht="14.45" customHeight="1" x14ac:dyDescent="0.2">
      <c r="A198" s="748" t="s">
        <v>585</v>
      </c>
      <c r="B198" s="749" t="s">
        <v>586</v>
      </c>
      <c r="C198" s="750" t="s">
        <v>600</v>
      </c>
      <c r="D198" s="751" t="s">
        <v>601</v>
      </c>
      <c r="E198" s="752">
        <v>50113001</v>
      </c>
      <c r="F198" s="751" t="s">
        <v>617</v>
      </c>
      <c r="G198" s="750" t="s">
        <v>618</v>
      </c>
      <c r="H198" s="750">
        <v>920356</v>
      </c>
      <c r="I198" s="750">
        <v>0</v>
      </c>
      <c r="J198" s="750" t="s">
        <v>943</v>
      </c>
      <c r="K198" s="750" t="s">
        <v>587</v>
      </c>
      <c r="L198" s="753">
        <v>101.58089800975959</v>
      </c>
      <c r="M198" s="753">
        <v>2</v>
      </c>
      <c r="N198" s="754">
        <v>203.16179601951919</v>
      </c>
    </row>
    <row r="199" spans="1:14" ht="14.45" customHeight="1" x14ac:dyDescent="0.2">
      <c r="A199" s="748" t="s">
        <v>585</v>
      </c>
      <c r="B199" s="749" t="s">
        <v>586</v>
      </c>
      <c r="C199" s="750" t="s">
        <v>600</v>
      </c>
      <c r="D199" s="751" t="s">
        <v>601</v>
      </c>
      <c r="E199" s="752">
        <v>50113001</v>
      </c>
      <c r="F199" s="751" t="s">
        <v>617</v>
      </c>
      <c r="G199" s="750" t="s">
        <v>618</v>
      </c>
      <c r="H199" s="750">
        <v>900071</v>
      </c>
      <c r="I199" s="750">
        <v>0</v>
      </c>
      <c r="J199" s="750" t="s">
        <v>944</v>
      </c>
      <c r="K199" s="750" t="s">
        <v>587</v>
      </c>
      <c r="L199" s="753">
        <v>158.2308748695564</v>
      </c>
      <c r="M199" s="753">
        <v>14</v>
      </c>
      <c r="N199" s="754">
        <v>2215.2322481737897</v>
      </c>
    </row>
    <row r="200" spans="1:14" ht="14.45" customHeight="1" x14ac:dyDescent="0.2">
      <c r="A200" s="748" t="s">
        <v>585</v>
      </c>
      <c r="B200" s="749" t="s">
        <v>586</v>
      </c>
      <c r="C200" s="750" t="s">
        <v>600</v>
      </c>
      <c r="D200" s="751" t="s">
        <v>601</v>
      </c>
      <c r="E200" s="752">
        <v>50113001</v>
      </c>
      <c r="F200" s="751" t="s">
        <v>617</v>
      </c>
      <c r="G200" s="750" t="s">
        <v>618</v>
      </c>
      <c r="H200" s="750">
        <v>930256</v>
      </c>
      <c r="I200" s="750">
        <v>0</v>
      </c>
      <c r="J200" s="750" t="s">
        <v>945</v>
      </c>
      <c r="K200" s="750" t="s">
        <v>587</v>
      </c>
      <c r="L200" s="753">
        <v>308.83760552688813</v>
      </c>
      <c r="M200" s="753">
        <v>1</v>
      </c>
      <c r="N200" s="754">
        <v>308.83760552688813</v>
      </c>
    </row>
    <row r="201" spans="1:14" ht="14.45" customHeight="1" x14ac:dyDescent="0.2">
      <c r="A201" s="748" t="s">
        <v>585</v>
      </c>
      <c r="B201" s="749" t="s">
        <v>586</v>
      </c>
      <c r="C201" s="750" t="s">
        <v>600</v>
      </c>
      <c r="D201" s="751" t="s">
        <v>601</v>
      </c>
      <c r="E201" s="752">
        <v>50113001</v>
      </c>
      <c r="F201" s="751" t="s">
        <v>617</v>
      </c>
      <c r="G201" s="750" t="s">
        <v>618</v>
      </c>
      <c r="H201" s="750">
        <v>500269</v>
      </c>
      <c r="I201" s="750">
        <v>0</v>
      </c>
      <c r="J201" s="750" t="s">
        <v>946</v>
      </c>
      <c r="K201" s="750" t="s">
        <v>587</v>
      </c>
      <c r="L201" s="753">
        <v>140.06052938384903</v>
      </c>
      <c r="M201" s="753">
        <v>1</v>
      </c>
      <c r="N201" s="754">
        <v>140.06052938384903</v>
      </c>
    </row>
    <row r="202" spans="1:14" ht="14.45" customHeight="1" x14ac:dyDescent="0.2">
      <c r="A202" s="748" t="s">
        <v>585</v>
      </c>
      <c r="B202" s="749" t="s">
        <v>586</v>
      </c>
      <c r="C202" s="750" t="s">
        <v>600</v>
      </c>
      <c r="D202" s="751" t="s">
        <v>601</v>
      </c>
      <c r="E202" s="752">
        <v>50113001</v>
      </c>
      <c r="F202" s="751" t="s">
        <v>617</v>
      </c>
      <c r="G202" s="750" t="s">
        <v>618</v>
      </c>
      <c r="H202" s="750">
        <v>990927</v>
      </c>
      <c r="I202" s="750">
        <v>0</v>
      </c>
      <c r="J202" s="750" t="s">
        <v>947</v>
      </c>
      <c r="K202" s="750" t="s">
        <v>587</v>
      </c>
      <c r="L202" s="753">
        <v>140.1442857142857</v>
      </c>
      <c r="M202" s="753">
        <v>7</v>
      </c>
      <c r="N202" s="754">
        <v>981.01</v>
      </c>
    </row>
    <row r="203" spans="1:14" ht="14.45" customHeight="1" x14ac:dyDescent="0.2">
      <c r="A203" s="748" t="s">
        <v>585</v>
      </c>
      <c r="B203" s="749" t="s">
        <v>586</v>
      </c>
      <c r="C203" s="750" t="s">
        <v>600</v>
      </c>
      <c r="D203" s="751" t="s">
        <v>601</v>
      </c>
      <c r="E203" s="752">
        <v>50113001</v>
      </c>
      <c r="F203" s="751" t="s">
        <v>617</v>
      </c>
      <c r="G203" s="750" t="s">
        <v>618</v>
      </c>
      <c r="H203" s="750">
        <v>127506</v>
      </c>
      <c r="I203" s="750">
        <v>27506</v>
      </c>
      <c r="J203" s="750" t="s">
        <v>948</v>
      </c>
      <c r="K203" s="750" t="s">
        <v>949</v>
      </c>
      <c r="L203" s="753">
        <v>1085.0299999999997</v>
      </c>
      <c r="M203" s="753">
        <v>2</v>
      </c>
      <c r="N203" s="754">
        <v>2170.0599999999995</v>
      </c>
    </row>
    <row r="204" spans="1:14" ht="14.45" customHeight="1" x14ac:dyDescent="0.2">
      <c r="A204" s="748" t="s">
        <v>585</v>
      </c>
      <c r="B204" s="749" t="s">
        <v>586</v>
      </c>
      <c r="C204" s="750" t="s">
        <v>600</v>
      </c>
      <c r="D204" s="751" t="s">
        <v>601</v>
      </c>
      <c r="E204" s="752">
        <v>50113001</v>
      </c>
      <c r="F204" s="751" t="s">
        <v>617</v>
      </c>
      <c r="G204" s="750" t="s">
        <v>618</v>
      </c>
      <c r="H204" s="750">
        <v>116055</v>
      </c>
      <c r="I204" s="750">
        <v>16055</v>
      </c>
      <c r="J204" s="750" t="s">
        <v>950</v>
      </c>
      <c r="K204" s="750" t="s">
        <v>951</v>
      </c>
      <c r="L204" s="753">
        <v>125.65</v>
      </c>
      <c r="M204" s="753">
        <v>1</v>
      </c>
      <c r="N204" s="754">
        <v>125.65</v>
      </c>
    </row>
    <row r="205" spans="1:14" ht="14.45" customHeight="1" x14ac:dyDescent="0.2">
      <c r="A205" s="748" t="s">
        <v>585</v>
      </c>
      <c r="B205" s="749" t="s">
        <v>586</v>
      </c>
      <c r="C205" s="750" t="s">
        <v>600</v>
      </c>
      <c r="D205" s="751" t="s">
        <v>601</v>
      </c>
      <c r="E205" s="752">
        <v>50113001</v>
      </c>
      <c r="F205" s="751" t="s">
        <v>617</v>
      </c>
      <c r="G205" s="750" t="s">
        <v>625</v>
      </c>
      <c r="H205" s="750">
        <v>187427</v>
      </c>
      <c r="I205" s="750">
        <v>187427</v>
      </c>
      <c r="J205" s="750" t="s">
        <v>952</v>
      </c>
      <c r="K205" s="750" t="s">
        <v>953</v>
      </c>
      <c r="L205" s="753">
        <v>62.67</v>
      </c>
      <c r="M205" s="753">
        <v>2</v>
      </c>
      <c r="N205" s="754">
        <v>125.34</v>
      </c>
    </row>
    <row r="206" spans="1:14" ht="14.45" customHeight="1" x14ac:dyDescent="0.2">
      <c r="A206" s="748" t="s">
        <v>585</v>
      </c>
      <c r="B206" s="749" t="s">
        <v>586</v>
      </c>
      <c r="C206" s="750" t="s">
        <v>600</v>
      </c>
      <c r="D206" s="751" t="s">
        <v>601</v>
      </c>
      <c r="E206" s="752">
        <v>50113001</v>
      </c>
      <c r="F206" s="751" t="s">
        <v>617</v>
      </c>
      <c r="G206" s="750" t="s">
        <v>625</v>
      </c>
      <c r="H206" s="750">
        <v>187425</v>
      </c>
      <c r="I206" s="750">
        <v>187425</v>
      </c>
      <c r="J206" s="750" t="s">
        <v>954</v>
      </c>
      <c r="K206" s="750" t="s">
        <v>955</v>
      </c>
      <c r="L206" s="753">
        <v>49.31</v>
      </c>
      <c r="M206" s="753">
        <v>2</v>
      </c>
      <c r="N206" s="754">
        <v>98.62</v>
      </c>
    </row>
    <row r="207" spans="1:14" ht="14.45" customHeight="1" x14ac:dyDescent="0.2">
      <c r="A207" s="748" t="s">
        <v>585</v>
      </c>
      <c r="B207" s="749" t="s">
        <v>586</v>
      </c>
      <c r="C207" s="750" t="s">
        <v>600</v>
      </c>
      <c r="D207" s="751" t="s">
        <v>601</v>
      </c>
      <c r="E207" s="752">
        <v>50113001</v>
      </c>
      <c r="F207" s="751" t="s">
        <v>617</v>
      </c>
      <c r="G207" s="750" t="s">
        <v>618</v>
      </c>
      <c r="H207" s="750">
        <v>188219</v>
      </c>
      <c r="I207" s="750">
        <v>88219</v>
      </c>
      <c r="J207" s="750" t="s">
        <v>956</v>
      </c>
      <c r="K207" s="750" t="s">
        <v>957</v>
      </c>
      <c r="L207" s="753">
        <v>141.82142857142858</v>
      </c>
      <c r="M207" s="753">
        <v>42</v>
      </c>
      <c r="N207" s="754">
        <v>5956.5</v>
      </c>
    </row>
    <row r="208" spans="1:14" ht="14.45" customHeight="1" x14ac:dyDescent="0.2">
      <c r="A208" s="748" t="s">
        <v>585</v>
      </c>
      <c r="B208" s="749" t="s">
        <v>586</v>
      </c>
      <c r="C208" s="750" t="s">
        <v>600</v>
      </c>
      <c r="D208" s="751" t="s">
        <v>601</v>
      </c>
      <c r="E208" s="752">
        <v>50113001</v>
      </c>
      <c r="F208" s="751" t="s">
        <v>617</v>
      </c>
      <c r="G208" s="750" t="s">
        <v>618</v>
      </c>
      <c r="H208" s="750">
        <v>216680</v>
      </c>
      <c r="I208" s="750">
        <v>216680</v>
      </c>
      <c r="J208" s="750" t="s">
        <v>956</v>
      </c>
      <c r="K208" s="750" t="s">
        <v>958</v>
      </c>
      <c r="L208" s="753">
        <v>123.90152168366396</v>
      </c>
      <c r="M208" s="753">
        <v>10</v>
      </c>
      <c r="N208" s="754">
        <v>1239.0152168366396</v>
      </c>
    </row>
    <row r="209" spans="1:14" ht="14.45" customHeight="1" x14ac:dyDescent="0.2">
      <c r="A209" s="748" t="s">
        <v>585</v>
      </c>
      <c r="B209" s="749" t="s">
        <v>586</v>
      </c>
      <c r="C209" s="750" t="s">
        <v>600</v>
      </c>
      <c r="D209" s="751" t="s">
        <v>601</v>
      </c>
      <c r="E209" s="752">
        <v>50113001</v>
      </c>
      <c r="F209" s="751" t="s">
        <v>617</v>
      </c>
      <c r="G209" s="750" t="s">
        <v>625</v>
      </c>
      <c r="H209" s="750">
        <v>149910</v>
      </c>
      <c r="I209" s="750">
        <v>49910</v>
      </c>
      <c r="J209" s="750" t="s">
        <v>959</v>
      </c>
      <c r="K209" s="750" t="s">
        <v>960</v>
      </c>
      <c r="L209" s="753">
        <v>98.59</v>
      </c>
      <c r="M209" s="753">
        <v>1</v>
      </c>
      <c r="N209" s="754">
        <v>98.59</v>
      </c>
    </row>
    <row r="210" spans="1:14" ht="14.45" customHeight="1" x14ac:dyDescent="0.2">
      <c r="A210" s="748" t="s">
        <v>585</v>
      </c>
      <c r="B210" s="749" t="s">
        <v>586</v>
      </c>
      <c r="C210" s="750" t="s">
        <v>600</v>
      </c>
      <c r="D210" s="751" t="s">
        <v>601</v>
      </c>
      <c r="E210" s="752">
        <v>50113001</v>
      </c>
      <c r="F210" s="751" t="s">
        <v>617</v>
      </c>
      <c r="G210" s="750" t="s">
        <v>618</v>
      </c>
      <c r="H210" s="750">
        <v>110151</v>
      </c>
      <c r="I210" s="750">
        <v>10151</v>
      </c>
      <c r="J210" s="750" t="s">
        <v>961</v>
      </c>
      <c r="K210" s="750" t="s">
        <v>962</v>
      </c>
      <c r="L210" s="753">
        <v>66.02000000000001</v>
      </c>
      <c r="M210" s="753">
        <v>8</v>
      </c>
      <c r="N210" s="754">
        <v>528.16000000000008</v>
      </c>
    </row>
    <row r="211" spans="1:14" ht="14.45" customHeight="1" x14ac:dyDescent="0.2">
      <c r="A211" s="748" t="s">
        <v>585</v>
      </c>
      <c r="B211" s="749" t="s">
        <v>586</v>
      </c>
      <c r="C211" s="750" t="s">
        <v>600</v>
      </c>
      <c r="D211" s="751" t="s">
        <v>601</v>
      </c>
      <c r="E211" s="752">
        <v>50113001</v>
      </c>
      <c r="F211" s="751" t="s">
        <v>617</v>
      </c>
      <c r="G211" s="750" t="s">
        <v>618</v>
      </c>
      <c r="H211" s="750">
        <v>192853</v>
      </c>
      <c r="I211" s="750">
        <v>192853</v>
      </c>
      <c r="J211" s="750" t="s">
        <v>961</v>
      </c>
      <c r="K211" s="750" t="s">
        <v>963</v>
      </c>
      <c r="L211" s="753">
        <v>107.24666666666671</v>
      </c>
      <c r="M211" s="753">
        <v>6</v>
      </c>
      <c r="N211" s="754">
        <v>643.48000000000025</v>
      </c>
    </row>
    <row r="212" spans="1:14" ht="14.45" customHeight="1" x14ac:dyDescent="0.2">
      <c r="A212" s="748" t="s">
        <v>585</v>
      </c>
      <c r="B212" s="749" t="s">
        <v>586</v>
      </c>
      <c r="C212" s="750" t="s">
        <v>600</v>
      </c>
      <c r="D212" s="751" t="s">
        <v>601</v>
      </c>
      <c r="E212" s="752">
        <v>50113001</v>
      </c>
      <c r="F212" s="751" t="s">
        <v>617</v>
      </c>
      <c r="G212" s="750" t="s">
        <v>625</v>
      </c>
      <c r="H212" s="750">
        <v>844554</v>
      </c>
      <c r="I212" s="750">
        <v>114065</v>
      </c>
      <c r="J212" s="750" t="s">
        <v>964</v>
      </c>
      <c r="K212" s="750" t="s">
        <v>965</v>
      </c>
      <c r="L212" s="753">
        <v>18.29</v>
      </c>
      <c r="M212" s="753">
        <v>2</v>
      </c>
      <c r="N212" s="754">
        <v>36.58</v>
      </c>
    </row>
    <row r="213" spans="1:14" ht="14.45" customHeight="1" x14ac:dyDescent="0.2">
      <c r="A213" s="748" t="s">
        <v>585</v>
      </c>
      <c r="B213" s="749" t="s">
        <v>586</v>
      </c>
      <c r="C213" s="750" t="s">
        <v>600</v>
      </c>
      <c r="D213" s="751" t="s">
        <v>601</v>
      </c>
      <c r="E213" s="752">
        <v>50113001</v>
      </c>
      <c r="F213" s="751" t="s">
        <v>617</v>
      </c>
      <c r="G213" s="750" t="s">
        <v>618</v>
      </c>
      <c r="H213" s="750">
        <v>100499</v>
      </c>
      <c r="I213" s="750">
        <v>499</v>
      </c>
      <c r="J213" s="750" t="s">
        <v>966</v>
      </c>
      <c r="K213" s="750" t="s">
        <v>967</v>
      </c>
      <c r="L213" s="753">
        <v>113.17252747252746</v>
      </c>
      <c r="M213" s="753">
        <v>91</v>
      </c>
      <c r="N213" s="754">
        <v>10298.699999999999</v>
      </c>
    </row>
    <row r="214" spans="1:14" ht="14.45" customHeight="1" x14ac:dyDescent="0.2">
      <c r="A214" s="748" t="s">
        <v>585</v>
      </c>
      <c r="B214" s="749" t="s">
        <v>586</v>
      </c>
      <c r="C214" s="750" t="s">
        <v>600</v>
      </c>
      <c r="D214" s="751" t="s">
        <v>601</v>
      </c>
      <c r="E214" s="752">
        <v>50113001</v>
      </c>
      <c r="F214" s="751" t="s">
        <v>617</v>
      </c>
      <c r="G214" s="750" t="s">
        <v>618</v>
      </c>
      <c r="H214" s="750">
        <v>100498</v>
      </c>
      <c r="I214" s="750">
        <v>498</v>
      </c>
      <c r="J214" s="750" t="s">
        <v>968</v>
      </c>
      <c r="K214" s="750" t="s">
        <v>714</v>
      </c>
      <c r="L214" s="753">
        <v>108.68571428571431</v>
      </c>
      <c r="M214" s="753">
        <v>7</v>
      </c>
      <c r="N214" s="754">
        <v>760.80000000000018</v>
      </c>
    </row>
    <row r="215" spans="1:14" ht="14.45" customHeight="1" x14ac:dyDescent="0.2">
      <c r="A215" s="748" t="s">
        <v>585</v>
      </c>
      <c r="B215" s="749" t="s">
        <v>586</v>
      </c>
      <c r="C215" s="750" t="s">
        <v>600</v>
      </c>
      <c r="D215" s="751" t="s">
        <v>601</v>
      </c>
      <c r="E215" s="752">
        <v>50113001</v>
      </c>
      <c r="F215" s="751" t="s">
        <v>617</v>
      </c>
      <c r="G215" s="750" t="s">
        <v>618</v>
      </c>
      <c r="H215" s="750">
        <v>987685</v>
      </c>
      <c r="I215" s="750">
        <v>0</v>
      </c>
      <c r="J215" s="750" t="s">
        <v>969</v>
      </c>
      <c r="K215" s="750" t="s">
        <v>587</v>
      </c>
      <c r="L215" s="753">
        <v>120.935</v>
      </c>
      <c r="M215" s="753">
        <v>4</v>
      </c>
      <c r="N215" s="754">
        <v>483.74</v>
      </c>
    </row>
    <row r="216" spans="1:14" ht="14.45" customHeight="1" x14ac:dyDescent="0.2">
      <c r="A216" s="748" t="s">
        <v>585</v>
      </c>
      <c r="B216" s="749" t="s">
        <v>586</v>
      </c>
      <c r="C216" s="750" t="s">
        <v>600</v>
      </c>
      <c r="D216" s="751" t="s">
        <v>601</v>
      </c>
      <c r="E216" s="752">
        <v>50113001</v>
      </c>
      <c r="F216" s="751" t="s">
        <v>617</v>
      </c>
      <c r="G216" s="750" t="s">
        <v>618</v>
      </c>
      <c r="H216" s="750">
        <v>215978</v>
      </c>
      <c r="I216" s="750">
        <v>215978</v>
      </c>
      <c r="J216" s="750" t="s">
        <v>970</v>
      </c>
      <c r="K216" s="750" t="s">
        <v>971</v>
      </c>
      <c r="L216" s="753">
        <v>120.68000000000005</v>
      </c>
      <c r="M216" s="753">
        <v>2</v>
      </c>
      <c r="N216" s="754">
        <v>241.3600000000001</v>
      </c>
    </row>
    <row r="217" spans="1:14" ht="14.45" customHeight="1" x14ac:dyDescent="0.2">
      <c r="A217" s="748" t="s">
        <v>585</v>
      </c>
      <c r="B217" s="749" t="s">
        <v>586</v>
      </c>
      <c r="C217" s="750" t="s">
        <v>600</v>
      </c>
      <c r="D217" s="751" t="s">
        <v>601</v>
      </c>
      <c r="E217" s="752">
        <v>50113001</v>
      </c>
      <c r="F217" s="751" t="s">
        <v>617</v>
      </c>
      <c r="G217" s="750" t="s">
        <v>618</v>
      </c>
      <c r="H217" s="750">
        <v>234736</v>
      </c>
      <c r="I217" s="750">
        <v>234736</v>
      </c>
      <c r="J217" s="750" t="s">
        <v>970</v>
      </c>
      <c r="K217" s="750" t="s">
        <v>971</v>
      </c>
      <c r="L217" s="753">
        <v>119.52000000000001</v>
      </c>
      <c r="M217" s="753">
        <v>1</v>
      </c>
      <c r="N217" s="754">
        <v>119.52000000000001</v>
      </c>
    </row>
    <row r="218" spans="1:14" ht="14.45" customHeight="1" x14ac:dyDescent="0.2">
      <c r="A218" s="748" t="s">
        <v>585</v>
      </c>
      <c r="B218" s="749" t="s">
        <v>586</v>
      </c>
      <c r="C218" s="750" t="s">
        <v>600</v>
      </c>
      <c r="D218" s="751" t="s">
        <v>601</v>
      </c>
      <c r="E218" s="752">
        <v>50113001</v>
      </c>
      <c r="F218" s="751" t="s">
        <v>617</v>
      </c>
      <c r="G218" s="750" t="s">
        <v>618</v>
      </c>
      <c r="H218" s="750">
        <v>159750</v>
      </c>
      <c r="I218" s="750">
        <v>0</v>
      </c>
      <c r="J218" s="750" t="s">
        <v>972</v>
      </c>
      <c r="K218" s="750" t="s">
        <v>973</v>
      </c>
      <c r="L218" s="753">
        <v>23.86</v>
      </c>
      <c r="M218" s="753">
        <v>1</v>
      </c>
      <c r="N218" s="754">
        <v>23.86</v>
      </c>
    </row>
    <row r="219" spans="1:14" ht="14.45" customHeight="1" x14ac:dyDescent="0.2">
      <c r="A219" s="748" t="s">
        <v>585</v>
      </c>
      <c r="B219" s="749" t="s">
        <v>586</v>
      </c>
      <c r="C219" s="750" t="s">
        <v>600</v>
      </c>
      <c r="D219" s="751" t="s">
        <v>601</v>
      </c>
      <c r="E219" s="752">
        <v>50113001</v>
      </c>
      <c r="F219" s="751" t="s">
        <v>617</v>
      </c>
      <c r="G219" s="750" t="s">
        <v>625</v>
      </c>
      <c r="H219" s="750">
        <v>850148</v>
      </c>
      <c r="I219" s="750">
        <v>115590</v>
      </c>
      <c r="J219" s="750" t="s">
        <v>974</v>
      </c>
      <c r="K219" s="750" t="s">
        <v>975</v>
      </c>
      <c r="L219" s="753">
        <v>76.27000000000001</v>
      </c>
      <c r="M219" s="753">
        <v>1</v>
      </c>
      <c r="N219" s="754">
        <v>76.27000000000001</v>
      </c>
    </row>
    <row r="220" spans="1:14" ht="14.45" customHeight="1" x14ac:dyDescent="0.2">
      <c r="A220" s="748" t="s">
        <v>585</v>
      </c>
      <c r="B220" s="749" t="s">
        <v>586</v>
      </c>
      <c r="C220" s="750" t="s">
        <v>600</v>
      </c>
      <c r="D220" s="751" t="s">
        <v>601</v>
      </c>
      <c r="E220" s="752">
        <v>50113001</v>
      </c>
      <c r="F220" s="751" t="s">
        <v>617</v>
      </c>
      <c r="G220" s="750" t="s">
        <v>587</v>
      </c>
      <c r="H220" s="750">
        <v>201290</v>
      </c>
      <c r="I220" s="750">
        <v>201290</v>
      </c>
      <c r="J220" s="750" t="s">
        <v>976</v>
      </c>
      <c r="K220" s="750" t="s">
        <v>975</v>
      </c>
      <c r="L220" s="753">
        <v>43.42</v>
      </c>
      <c r="M220" s="753">
        <v>18</v>
      </c>
      <c r="N220" s="754">
        <v>781.56000000000006</v>
      </c>
    </row>
    <row r="221" spans="1:14" ht="14.45" customHeight="1" x14ac:dyDescent="0.2">
      <c r="A221" s="748" t="s">
        <v>585</v>
      </c>
      <c r="B221" s="749" t="s">
        <v>586</v>
      </c>
      <c r="C221" s="750" t="s">
        <v>600</v>
      </c>
      <c r="D221" s="751" t="s">
        <v>601</v>
      </c>
      <c r="E221" s="752">
        <v>50113001</v>
      </c>
      <c r="F221" s="751" t="s">
        <v>617</v>
      </c>
      <c r="G221" s="750" t="s">
        <v>618</v>
      </c>
      <c r="H221" s="750">
        <v>207527</v>
      </c>
      <c r="I221" s="750">
        <v>207527</v>
      </c>
      <c r="J221" s="750" t="s">
        <v>977</v>
      </c>
      <c r="K221" s="750" t="s">
        <v>978</v>
      </c>
      <c r="L221" s="753">
        <v>61.629999999999988</v>
      </c>
      <c r="M221" s="753">
        <v>1</v>
      </c>
      <c r="N221" s="754">
        <v>61.629999999999988</v>
      </c>
    </row>
    <row r="222" spans="1:14" ht="14.45" customHeight="1" x14ac:dyDescent="0.2">
      <c r="A222" s="748" t="s">
        <v>585</v>
      </c>
      <c r="B222" s="749" t="s">
        <v>586</v>
      </c>
      <c r="C222" s="750" t="s">
        <v>600</v>
      </c>
      <c r="D222" s="751" t="s">
        <v>601</v>
      </c>
      <c r="E222" s="752">
        <v>50113001</v>
      </c>
      <c r="F222" s="751" t="s">
        <v>617</v>
      </c>
      <c r="G222" s="750" t="s">
        <v>618</v>
      </c>
      <c r="H222" s="750">
        <v>993927</v>
      </c>
      <c r="I222" s="750">
        <v>0</v>
      </c>
      <c r="J222" s="750" t="s">
        <v>979</v>
      </c>
      <c r="K222" s="750" t="s">
        <v>587</v>
      </c>
      <c r="L222" s="753">
        <v>182.39499999999998</v>
      </c>
      <c r="M222" s="753">
        <v>4</v>
      </c>
      <c r="N222" s="754">
        <v>729.57999999999993</v>
      </c>
    </row>
    <row r="223" spans="1:14" ht="14.45" customHeight="1" x14ac:dyDescent="0.2">
      <c r="A223" s="748" t="s">
        <v>585</v>
      </c>
      <c r="B223" s="749" t="s">
        <v>586</v>
      </c>
      <c r="C223" s="750" t="s">
        <v>600</v>
      </c>
      <c r="D223" s="751" t="s">
        <v>601</v>
      </c>
      <c r="E223" s="752">
        <v>50113001</v>
      </c>
      <c r="F223" s="751" t="s">
        <v>617</v>
      </c>
      <c r="G223" s="750" t="s">
        <v>618</v>
      </c>
      <c r="H223" s="750">
        <v>102684</v>
      </c>
      <c r="I223" s="750">
        <v>2684</v>
      </c>
      <c r="J223" s="750" t="s">
        <v>980</v>
      </c>
      <c r="K223" s="750" t="s">
        <v>981</v>
      </c>
      <c r="L223" s="753">
        <v>107.40666666666667</v>
      </c>
      <c r="M223" s="753">
        <v>21</v>
      </c>
      <c r="N223" s="754">
        <v>2255.54</v>
      </c>
    </row>
    <row r="224" spans="1:14" ht="14.45" customHeight="1" x14ac:dyDescent="0.2">
      <c r="A224" s="748" t="s">
        <v>585</v>
      </c>
      <c r="B224" s="749" t="s">
        <v>586</v>
      </c>
      <c r="C224" s="750" t="s">
        <v>600</v>
      </c>
      <c r="D224" s="751" t="s">
        <v>601</v>
      </c>
      <c r="E224" s="752">
        <v>50113001</v>
      </c>
      <c r="F224" s="751" t="s">
        <v>617</v>
      </c>
      <c r="G224" s="750" t="s">
        <v>618</v>
      </c>
      <c r="H224" s="750">
        <v>100502</v>
      </c>
      <c r="I224" s="750">
        <v>502</v>
      </c>
      <c r="J224" s="750" t="s">
        <v>980</v>
      </c>
      <c r="K224" s="750" t="s">
        <v>982</v>
      </c>
      <c r="L224" s="753">
        <v>238.65999999999994</v>
      </c>
      <c r="M224" s="753">
        <v>10</v>
      </c>
      <c r="N224" s="754">
        <v>2386.5999999999995</v>
      </c>
    </row>
    <row r="225" spans="1:14" ht="14.45" customHeight="1" x14ac:dyDescent="0.2">
      <c r="A225" s="748" t="s">
        <v>585</v>
      </c>
      <c r="B225" s="749" t="s">
        <v>586</v>
      </c>
      <c r="C225" s="750" t="s">
        <v>600</v>
      </c>
      <c r="D225" s="751" t="s">
        <v>601</v>
      </c>
      <c r="E225" s="752">
        <v>50113001</v>
      </c>
      <c r="F225" s="751" t="s">
        <v>617</v>
      </c>
      <c r="G225" s="750" t="s">
        <v>587</v>
      </c>
      <c r="H225" s="750">
        <v>205931</v>
      </c>
      <c r="I225" s="750">
        <v>205931</v>
      </c>
      <c r="J225" s="750" t="s">
        <v>983</v>
      </c>
      <c r="K225" s="750" t="s">
        <v>984</v>
      </c>
      <c r="L225" s="753">
        <v>73.361176470588234</v>
      </c>
      <c r="M225" s="753">
        <v>17</v>
      </c>
      <c r="N225" s="754">
        <v>1247.1399999999999</v>
      </c>
    </row>
    <row r="226" spans="1:14" ht="14.45" customHeight="1" x14ac:dyDescent="0.2">
      <c r="A226" s="748" t="s">
        <v>585</v>
      </c>
      <c r="B226" s="749" t="s">
        <v>586</v>
      </c>
      <c r="C226" s="750" t="s">
        <v>600</v>
      </c>
      <c r="D226" s="751" t="s">
        <v>601</v>
      </c>
      <c r="E226" s="752">
        <v>50113001</v>
      </c>
      <c r="F226" s="751" t="s">
        <v>617</v>
      </c>
      <c r="G226" s="750" t="s">
        <v>625</v>
      </c>
      <c r="H226" s="750">
        <v>127738</v>
      </c>
      <c r="I226" s="750">
        <v>127738</v>
      </c>
      <c r="J226" s="750" t="s">
        <v>985</v>
      </c>
      <c r="K226" s="750" t="s">
        <v>986</v>
      </c>
      <c r="L226" s="753">
        <v>95.38333333333334</v>
      </c>
      <c r="M226" s="753">
        <v>15</v>
      </c>
      <c r="N226" s="754">
        <v>1430.75</v>
      </c>
    </row>
    <row r="227" spans="1:14" ht="14.45" customHeight="1" x14ac:dyDescent="0.2">
      <c r="A227" s="748" t="s">
        <v>585</v>
      </c>
      <c r="B227" s="749" t="s">
        <v>586</v>
      </c>
      <c r="C227" s="750" t="s">
        <v>600</v>
      </c>
      <c r="D227" s="751" t="s">
        <v>601</v>
      </c>
      <c r="E227" s="752">
        <v>50113001</v>
      </c>
      <c r="F227" s="751" t="s">
        <v>617</v>
      </c>
      <c r="G227" s="750" t="s">
        <v>625</v>
      </c>
      <c r="H227" s="750">
        <v>127737</v>
      </c>
      <c r="I227" s="750">
        <v>127737</v>
      </c>
      <c r="J227" s="750" t="s">
        <v>987</v>
      </c>
      <c r="K227" s="750" t="s">
        <v>988</v>
      </c>
      <c r="L227" s="753">
        <v>67.319999999999993</v>
      </c>
      <c r="M227" s="753">
        <v>5</v>
      </c>
      <c r="N227" s="754">
        <v>336.59999999999997</v>
      </c>
    </row>
    <row r="228" spans="1:14" ht="14.45" customHeight="1" x14ac:dyDescent="0.2">
      <c r="A228" s="748" t="s">
        <v>585</v>
      </c>
      <c r="B228" s="749" t="s">
        <v>586</v>
      </c>
      <c r="C228" s="750" t="s">
        <v>600</v>
      </c>
      <c r="D228" s="751" t="s">
        <v>601</v>
      </c>
      <c r="E228" s="752">
        <v>50113001</v>
      </c>
      <c r="F228" s="751" t="s">
        <v>617</v>
      </c>
      <c r="G228" s="750" t="s">
        <v>625</v>
      </c>
      <c r="H228" s="750">
        <v>146071</v>
      </c>
      <c r="I228" s="750">
        <v>146071</v>
      </c>
      <c r="J228" s="750" t="s">
        <v>989</v>
      </c>
      <c r="K228" s="750" t="s">
        <v>990</v>
      </c>
      <c r="L228" s="753">
        <v>138.51000000000002</v>
      </c>
      <c r="M228" s="753">
        <v>1</v>
      </c>
      <c r="N228" s="754">
        <v>138.51000000000002</v>
      </c>
    </row>
    <row r="229" spans="1:14" ht="14.45" customHeight="1" x14ac:dyDescent="0.2">
      <c r="A229" s="748" t="s">
        <v>585</v>
      </c>
      <c r="B229" s="749" t="s">
        <v>586</v>
      </c>
      <c r="C229" s="750" t="s">
        <v>600</v>
      </c>
      <c r="D229" s="751" t="s">
        <v>601</v>
      </c>
      <c r="E229" s="752">
        <v>50113001</v>
      </c>
      <c r="F229" s="751" t="s">
        <v>617</v>
      </c>
      <c r="G229" s="750" t="s">
        <v>618</v>
      </c>
      <c r="H229" s="750">
        <v>501637</v>
      </c>
      <c r="I229" s="750">
        <v>0</v>
      </c>
      <c r="J229" s="750" t="s">
        <v>991</v>
      </c>
      <c r="K229" s="750" t="s">
        <v>587</v>
      </c>
      <c r="L229" s="753">
        <v>8.3006666666666664</v>
      </c>
      <c r="M229" s="753">
        <v>1</v>
      </c>
      <c r="N229" s="754">
        <v>8.3006666666666664</v>
      </c>
    </row>
    <row r="230" spans="1:14" ht="14.45" customHeight="1" x14ac:dyDescent="0.2">
      <c r="A230" s="748" t="s">
        <v>585</v>
      </c>
      <c r="B230" s="749" t="s">
        <v>586</v>
      </c>
      <c r="C230" s="750" t="s">
        <v>600</v>
      </c>
      <c r="D230" s="751" t="s">
        <v>601</v>
      </c>
      <c r="E230" s="752">
        <v>50113001</v>
      </c>
      <c r="F230" s="751" t="s">
        <v>617</v>
      </c>
      <c r="G230" s="750" t="s">
        <v>618</v>
      </c>
      <c r="H230" s="750">
        <v>101125</v>
      </c>
      <c r="I230" s="750">
        <v>1125</v>
      </c>
      <c r="J230" s="750" t="s">
        <v>992</v>
      </c>
      <c r="K230" s="750" t="s">
        <v>993</v>
      </c>
      <c r="L230" s="753">
        <v>77.328571428571422</v>
      </c>
      <c r="M230" s="753">
        <v>35</v>
      </c>
      <c r="N230" s="754">
        <v>2706.5</v>
      </c>
    </row>
    <row r="231" spans="1:14" ht="14.45" customHeight="1" x14ac:dyDescent="0.2">
      <c r="A231" s="748" t="s">
        <v>585</v>
      </c>
      <c r="B231" s="749" t="s">
        <v>586</v>
      </c>
      <c r="C231" s="750" t="s">
        <v>600</v>
      </c>
      <c r="D231" s="751" t="s">
        <v>601</v>
      </c>
      <c r="E231" s="752">
        <v>50113001</v>
      </c>
      <c r="F231" s="751" t="s">
        <v>617</v>
      </c>
      <c r="G231" s="750" t="s">
        <v>625</v>
      </c>
      <c r="H231" s="750">
        <v>116923</v>
      </c>
      <c r="I231" s="750">
        <v>16923</v>
      </c>
      <c r="J231" s="750" t="s">
        <v>994</v>
      </c>
      <c r="K231" s="750" t="s">
        <v>995</v>
      </c>
      <c r="L231" s="753">
        <v>78.5</v>
      </c>
      <c r="M231" s="753">
        <v>1</v>
      </c>
      <c r="N231" s="754">
        <v>78.5</v>
      </c>
    </row>
    <row r="232" spans="1:14" ht="14.45" customHeight="1" x14ac:dyDescent="0.2">
      <c r="A232" s="748" t="s">
        <v>585</v>
      </c>
      <c r="B232" s="749" t="s">
        <v>586</v>
      </c>
      <c r="C232" s="750" t="s">
        <v>600</v>
      </c>
      <c r="D232" s="751" t="s">
        <v>601</v>
      </c>
      <c r="E232" s="752">
        <v>50113001</v>
      </c>
      <c r="F232" s="751" t="s">
        <v>617</v>
      </c>
      <c r="G232" s="750" t="s">
        <v>618</v>
      </c>
      <c r="H232" s="750">
        <v>223159</v>
      </c>
      <c r="I232" s="750">
        <v>223159</v>
      </c>
      <c r="J232" s="750" t="s">
        <v>996</v>
      </c>
      <c r="K232" s="750" t="s">
        <v>997</v>
      </c>
      <c r="L232" s="753">
        <v>74.370000000000019</v>
      </c>
      <c r="M232" s="753">
        <v>4</v>
      </c>
      <c r="N232" s="754">
        <v>297.48000000000008</v>
      </c>
    </row>
    <row r="233" spans="1:14" ht="14.45" customHeight="1" x14ac:dyDescent="0.2">
      <c r="A233" s="748" t="s">
        <v>585</v>
      </c>
      <c r="B233" s="749" t="s">
        <v>586</v>
      </c>
      <c r="C233" s="750" t="s">
        <v>600</v>
      </c>
      <c r="D233" s="751" t="s">
        <v>601</v>
      </c>
      <c r="E233" s="752">
        <v>50113001</v>
      </c>
      <c r="F233" s="751" t="s">
        <v>617</v>
      </c>
      <c r="G233" s="750" t="s">
        <v>625</v>
      </c>
      <c r="H233" s="750">
        <v>32859</v>
      </c>
      <c r="I233" s="750">
        <v>32859</v>
      </c>
      <c r="J233" s="750" t="s">
        <v>998</v>
      </c>
      <c r="K233" s="750" t="s">
        <v>999</v>
      </c>
      <c r="L233" s="753">
        <v>124.93000000000004</v>
      </c>
      <c r="M233" s="753">
        <v>2</v>
      </c>
      <c r="N233" s="754">
        <v>249.86000000000007</v>
      </c>
    </row>
    <row r="234" spans="1:14" ht="14.45" customHeight="1" x14ac:dyDescent="0.2">
      <c r="A234" s="748" t="s">
        <v>585</v>
      </c>
      <c r="B234" s="749" t="s">
        <v>586</v>
      </c>
      <c r="C234" s="750" t="s">
        <v>600</v>
      </c>
      <c r="D234" s="751" t="s">
        <v>601</v>
      </c>
      <c r="E234" s="752">
        <v>50113001</v>
      </c>
      <c r="F234" s="751" t="s">
        <v>617</v>
      </c>
      <c r="G234" s="750" t="s">
        <v>625</v>
      </c>
      <c r="H234" s="750">
        <v>132857</v>
      </c>
      <c r="I234" s="750">
        <v>32857</v>
      </c>
      <c r="J234" s="750" t="s">
        <v>998</v>
      </c>
      <c r="K234" s="750" t="s">
        <v>1000</v>
      </c>
      <c r="L234" s="753">
        <v>40.395999999999994</v>
      </c>
      <c r="M234" s="753">
        <v>5</v>
      </c>
      <c r="N234" s="754">
        <v>201.97999999999996</v>
      </c>
    </row>
    <row r="235" spans="1:14" ht="14.45" customHeight="1" x14ac:dyDescent="0.2">
      <c r="A235" s="748" t="s">
        <v>585</v>
      </c>
      <c r="B235" s="749" t="s">
        <v>586</v>
      </c>
      <c r="C235" s="750" t="s">
        <v>600</v>
      </c>
      <c r="D235" s="751" t="s">
        <v>601</v>
      </c>
      <c r="E235" s="752">
        <v>50113001</v>
      </c>
      <c r="F235" s="751" t="s">
        <v>617</v>
      </c>
      <c r="G235" s="750" t="s">
        <v>625</v>
      </c>
      <c r="H235" s="750">
        <v>132858</v>
      </c>
      <c r="I235" s="750">
        <v>32858</v>
      </c>
      <c r="J235" s="750" t="s">
        <v>998</v>
      </c>
      <c r="K235" s="750" t="s">
        <v>1001</v>
      </c>
      <c r="L235" s="753">
        <v>74.500000000000014</v>
      </c>
      <c r="M235" s="753">
        <v>30</v>
      </c>
      <c r="N235" s="754">
        <v>2235.0000000000005</v>
      </c>
    </row>
    <row r="236" spans="1:14" ht="14.45" customHeight="1" x14ac:dyDescent="0.2">
      <c r="A236" s="748" t="s">
        <v>585</v>
      </c>
      <c r="B236" s="749" t="s">
        <v>586</v>
      </c>
      <c r="C236" s="750" t="s">
        <v>600</v>
      </c>
      <c r="D236" s="751" t="s">
        <v>601</v>
      </c>
      <c r="E236" s="752">
        <v>50113001</v>
      </c>
      <c r="F236" s="751" t="s">
        <v>617</v>
      </c>
      <c r="G236" s="750" t="s">
        <v>618</v>
      </c>
      <c r="H236" s="750">
        <v>502030</v>
      </c>
      <c r="I236" s="750">
        <v>99999</v>
      </c>
      <c r="J236" s="750" t="s">
        <v>1002</v>
      </c>
      <c r="K236" s="750" t="s">
        <v>1003</v>
      </c>
      <c r="L236" s="753">
        <v>1313.0733333333333</v>
      </c>
      <c r="M236" s="753">
        <v>1.1999999999999993</v>
      </c>
      <c r="N236" s="754">
        <v>1575.687999999999</v>
      </c>
    </row>
    <row r="237" spans="1:14" ht="14.45" customHeight="1" x14ac:dyDescent="0.2">
      <c r="A237" s="748" t="s">
        <v>585</v>
      </c>
      <c r="B237" s="749" t="s">
        <v>586</v>
      </c>
      <c r="C237" s="750" t="s">
        <v>600</v>
      </c>
      <c r="D237" s="751" t="s">
        <v>601</v>
      </c>
      <c r="E237" s="752">
        <v>50113001</v>
      </c>
      <c r="F237" s="751" t="s">
        <v>617</v>
      </c>
      <c r="G237" s="750" t="s">
        <v>625</v>
      </c>
      <c r="H237" s="750">
        <v>112572</v>
      </c>
      <c r="I237" s="750">
        <v>112572</v>
      </c>
      <c r="J237" s="750" t="s">
        <v>1004</v>
      </c>
      <c r="K237" s="750" t="s">
        <v>1005</v>
      </c>
      <c r="L237" s="753">
        <v>64.860000000000014</v>
      </c>
      <c r="M237" s="753">
        <v>3</v>
      </c>
      <c r="N237" s="754">
        <v>194.58000000000004</v>
      </c>
    </row>
    <row r="238" spans="1:14" ht="14.45" customHeight="1" x14ac:dyDescent="0.2">
      <c r="A238" s="748" t="s">
        <v>585</v>
      </c>
      <c r="B238" s="749" t="s">
        <v>586</v>
      </c>
      <c r="C238" s="750" t="s">
        <v>600</v>
      </c>
      <c r="D238" s="751" t="s">
        <v>601</v>
      </c>
      <c r="E238" s="752">
        <v>50113001</v>
      </c>
      <c r="F238" s="751" t="s">
        <v>617</v>
      </c>
      <c r="G238" s="750" t="s">
        <v>618</v>
      </c>
      <c r="H238" s="750">
        <v>230353</v>
      </c>
      <c r="I238" s="750">
        <v>230353</v>
      </c>
      <c r="J238" s="750" t="s">
        <v>1006</v>
      </c>
      <c r="K238" s="750" t="s">
        <v>1007</v>
      </c>
      <c r="L238" s="753">
        <v>1592.8</v>
      </c>
      <c r="M238" s="753">
        <v>6</v>
      </c>
      <c r="N238" s="754">
        <v>9556.7999999999993</v>
      </c>
    </row>
    <row r="239" spans="1:14" ht="14.45" customHeight="1" x14ac:dyDescent="0.2">
      <c r="A239" s="748" t="s">
        <v>585</v>
      </c>
      <c r="B239" s="749" t="s">
        <v>586</v>
      </c>
      <c r="C239" s="750" t="s">
        <v>600</v>
      </c>
      <c r="D239" s="751" t="s">
        <v>601</v>
      </c>
      <c r="E239" s="752">
        <v>50113001</v>
      </c>
      <c r="F239" s="751" t="s">
        <v>617</v>
      </c>
      <c r="G239" s="750" t="s">
        <v>618</v>
      </c>
      <c r="H239" s="750">
        <v>110086</v>
      </c>
      <c r="I239" s="750">
        <v>10086</v>
      </c>
      <c r="J239" s="750" t="s">
        <v>1006</v>
      </c>
      <c r="K239" s="750" t="s">
        <v>1008</v>
      </c>
      <c r="L239" s="753">
        <v>1592.8</v>
      </c>
      <c r="M239" s="753">
        <v>3</v>
      </c>
      <c r="N239" s="754">
        <v>4778.3999999999996</v>
      </c>
    </row>
    <row r="240" spans="1:14" ht="14.45" customHeight="1" x14ac:dyDescent="0.2">
      <c r="A240" s="748" t="s">
        <v>585</v>
      </c>
      <c r="B240" s="749" t="s">
        <v>586</v>
      </c>
      <c r="C240" s="750" t="s">
        <v>600</v>
      </c>
      <c r="D240" s="751" t="s">
        <v>601</v>
      </c>
      <c r="E240" s="752">
        <v>50113001</v>
      </c>
      <c r="F240" s="751" t="s">
        <v>617</v>
      </c>
      <c r="G240" s="750" t="s">
        <v>625</v>
      </c>
      <c r="H240" s="750">
        <v>191788</v>
      </c>
      <c r="I240" s="750">
        <v>91788</v>
      </c>
      <c r="J240" s="750" t="s">
        <v>1009</v>
      </c>
      <c r="K240" s="750" t="s">
        <v>1010</v>
      </c>
      <c r="L240" s="753">
        <v>9.1129411764705885</v>
      </c>
      <c r="M240" s="753">
        <v>17</v>
      </c>
      <c r="N240" s="754">
        <v>154.92000000000002</v>
      </c>
    </row>
    <row r="241" spans="1:14" ht="14.45" customHeight="1" x14ac:dyDescent="0.2">
      <c r="A241" s="748" t="s">
        <v>585</v>
      </c>
      <c r="B241" s="749" t="s">
        <v>586</v>
      </c>
      <c r="C241" s="750" t="s">
        <v>600</v>
      </c>
      <c r="D241" s="751" t="s">
        <v>601</v>
      </c>
      <c r="E241" s="752">
        <v>50113001</v>
      </c>
      <c r="F241" s="751" t="s">
        <v>617</v>
      </c>
      <c r="G241" s="750" t="s">
        <v>625</v>
      </c>
      <c r="H241" s="750">
        <v>184398</v>
      </c>
      <c r="I241" s="750">
        <v>84398</v>
      </c>
      <c r="J241" s="750" t="s">
        <v>1011</v>
      </c>
      <c r="K241" s="750" t="s">
        <v>1012</v>
      </c>
      <c r="L241" s="753">
        <v>114.16999999999994</v>
      </c>
      <c r="M241" s="753">
        <v>1</v>
      </c>
      <c r="N241" s="754">
        <v>114.16999999999994</v>
      </c>
    </row>
    <row r="242" spans="1:14" ht="14.45" customHeight="1" x14ac:dyDescent="0.2">
      <c r="A242" s="748" t="s">
        <v>585</v>
      </c>
      <c r="B242" s="749" t="s">
        <v>586</v>
      </c>
      <c r="C242" s="750" t="s">
        <v>600</v>
      </c>
      <c r="D242" s="751" t="s">
        <v>601</v>
      </c>
      <c r="E242" s="752">
        <v>50113001</v>
      </c>
      <c r="F242" s="751" t="s">
        <v>617</v>
      </c>
      <c r="G242" s="750" t="s">
        <v>625</v>
      </c>
      <c r="H242" s="750">
        <v>849187</v>
      </c>
      <c r="I242" s="750">
        <v>111902</v>
      </c>
      <c r="J242" s="750" t="s">
        <v>1013</v>
      </c>
      <c r="K242" s="750" t="s">
        <v>1014</v>
      </c>
      <c r="L242" s="753">
        <v>32.309999999999995</v>
      </c>
      <c r="M242" s="753">
        <v>2</v>
      </c>
      <c r="N242" s="754">
        <v>64.61999999999999</v>
      </c>
    </row>
    <row r="243" spans="1:14" ht="14.45" customHeight="1" x14ac:dyDescent="0.2">
      <c r="A243" s="748" t="s">
        <v>585</v>
      </c>
      <c r="B243" s="749" t="s">
        <v>586</v>
      </c>
      <c r="C243" s="750" t="s">
        <v>600</v>
      </c>
      <c r="D243" s="751" t="s">
        <v>601</v>
      </c>
      <c r="E243" s="752">
        <v>50113001</v>
      </c>
      <c r="F243" s="751" t="s">
        <v>617</v>
      </c>
      <c r="G243" s="750" t="s">
        <v>618</v>
      </c>
      <c r="H243" s="750">
        <v>104307</v>
      </c>
      <c r="I243" s="750">
        <v>4307</v>
      </c>
      <c r="J243" s="750" t="s">
        <v>1015</v>
      </c>
      <c r="K243" s="750" t="s">
        <v>1016</v>
      </c>
      <c r="L243" s="753">
        <v>351.04692307692312</v>
      </c>
      <c r="M243" s="753">
        <v>13</v>
      </c>
      <c r="N243" s="754">
        <v>4563.6100000000006</v>
      </c>
    </row>
    <row r="244" spans="1:14" ht="14.45" customHeight="1" x14ac:dyDescent="0.2">
      <c r="A244" s="748" t="s">
        <v>585</v>
      </c>
      <c r="B244" s="749" t="s">
        <v>586</v>
      </c>
      <c r="C244" s="750" t="s">
        <v>600</v>
      </c>
      <c r="D244" s="751" t="s">
        <v>601</v>
      </c>
      <c r="E244" s="752">
        <v>50113001</v>
      </c>
      <c r="F244" s="751" t="s">
        <v>617</v>
      </c>
      <c r="G244" s="750" t="s">
        <v>618</v>
      </c>
      <c r="H244" s="750">
        <v>100536</v>
      </c>
      <c r="I244" s="750">
        <v>536</v>
      </c>
      <c r="J244" s="750" t="s">
        <v>1017</v>
      </c>
      <c r="K244" s="750" t="s">
        <v>630</v>
      </c>
      <c r="L244" s="753">
        <v>140.21626373626376</v>
      </c>
      <c r="M244" s="753">
        <v>91</v>
      </c>
      <c r="N244" s="754">
        <v>12759.680000000002</v>
      </c>
    </row>
    <row r="245" spans="1:14" ht="14.45" customHeight="1" x14ac:dyDescent="0.2">
      <c r="A245" s="748" t="s">
        <v>585</v>
      </c>
      <c r="B245" s="749" t="s">
        <v>586</v>
      </c>
      <c r="C245" s="750" t="s">
        <v>600</v>
      </c>
      <c r="D245" s="751" t="s">
        <v>601</v>
      </c>
      <c r="E245" s="752">
        <v>50113001</v>
      </c>
      <c r="F245" s="751" t="s">
        <v>617</v>
      </c>
      <c r="G245" s="750" t="s">
        <v>625</v>
      </c>
      <c r="H245" s="750">
        <v>155824</v>
      </c>
      <c r="I245" s="750">
        <v>55824</v>
      </c>
      <c r="J245" s="750" t="s">
        <v>1018</v>
      </c>
      <c r="K245" s="750" t="s">
        <v>1019</v>
      </c>
      <c r="L245" s="753">
        <v>50.64</v>
      </c>
      <c r="M245" s="753">
        <v>10</v>
      </c>
      <c r="N245" s="754">
        <v>506.40000000000003</v>
      </c>
    </row>
    <row r="246" spans="1:14" ht="14.45" customHeight="1" x14ac:dyDescent="0.2">
      <c r="A246" s="748" t="s">
        <v>585</v>
      </c>
      <c r="B246" s="749" t="s">
        <v>586</v>
      </c>
      <c r="C246" s="750" t="s">
        <v>600</v>
      </c>
      <c r="D246" s="751" t="s">
        <v>601</v>
      </c>
      <c r="E246" s="752">
        <v>50113001</v>
      </c>
      <c r="F246" s="751" t="s">
        <v>617</v>
      </c>
      <c r="G246" s="750" t="s">
        <v>625</v>
      </c>
      <c r="H246" s="750">
        <v>107981</v>
      </c>
      <c r="I246" s="750">
        <v>7981</v>
      </c>
      <c r="J246" s="750" t="s">
        <v>1018</v>
      </c>
      <c r="K246" s="750" t="s">
        <v>1020</v>
      </c>
      <c r="L246" s="753">
        <v>50.64</v>
      </c>
      <c r="M246" s="753">
        <v>51</v>
      </c>
      <c r="N246" s="754">
        <v>2582.64</v>
      </c>
    </row>
    <row r="247" spans="1:14" ht="14.45" customHeight="1" x14ac:dyDescent="0.2">
      <c r="A247" s="748" t="s">
        <v>585</v>
      </c>
      <c r="B247" s="749" t="s">
        <v>586</v>
      </c>
      <c r="C247" s="750" t="s">
        <v>600</v>
      </c>
      <c r="D247" s="751" t="s">
        <v>601</v>
      </c>
      <c r="E247" s="752">
        <v>50113001</v>
      </c>
      <c r="F247" s="751" t="s">
        <v>617</v>
      </c>
      <c r="G247" s="750" t="s">
        <v>625</v>
      </c>
      <c r="H247" s="750">
        <v>155823</v>
      </c>
      <c r="I247" s="750">
        <v>55823</v>
      </c>
      <c r="J247" s="750" t="s">
        <v>1021</v>
      </c>
      <c r="K247" s="750" t="s">
        <v>1022</v>
      </c>
      <c r="L247" s="753">
        <v>34.061818181818182</v>
      </c>
      <c r="M247" s="753">
        <v>11</v>
      </c>
      <c r="N247" s="754">
        <v>374.68</v>
      </c>
    </row>
    <row r="248" spans="1:14" ht="14.45" customHeight="1" x14ac:dyDescent="0.2">
      <c r="A248" s="748" t="s">
        <v>585</v>
      </c>
      <c r="B248" s="749" t="s">
        <v>586</v>
      </c>
      <c r="C248" s="750" t="s">
        <v>600</v>
      </c>
      <c r="D248" s="751" t="s">
        <v>601</v>
      </c>
      <c r="E248" s="752">
        <v>50113001</v>
      </c>
      <c r="F248" s="751" t="s">
        <v>617</v>
      </c>
      <c r="G248" s="750" t="s">
        <v>625</v>
      </c>
      <c r="H248" s="750">
        <v>126786</v>
      </c>
      <c r="I248" s="750">
        <v>26786</v>
      </c>
      <c r="J248" s="750" t="s">
        <v>1023</v>
      </c>
      <c r="K248" s="750" t="s">
        <v>1024</v>
      </c>
      <c r="L248" s="753">
        <v>405.89000000000004</v>
      </c>
      <c r="M248" s="753">
        <v>7</v>
      </c>
      <c r="N248" s="754">
        <v>2841.2300000000005</v>
      </c>
    </row>
    <row r="249" spans="1:14" ht="14.45" customHeight="1" x14ac:dyDescent="0.2">
      <c r="A249" s="748" t="s">
        <v>585</v>
      </c>
      <c r="B249" s="749" t="s">
        <v>586</v>
      </c>
      <c r="C249" s="750" t="s">
        <v>600</v>
      </c>
      <c r="D249" s="751" t="s">
        <v>601</v>
      </c>
      <c r="E249" s="752">
        <v>50113001</v>
      </c>
      <c r="F249" s="751" t="s">
        <v>617</v>
      </c>
      <c r="G249" s="750" t="s">
        <v>618</v>
      </c>
      <c r="H249" s="750">
        <v>100876</v>
      </c>
      <c r="I249" s="750">
        <v>876</v>
      </c>
      <c r="J249" s="750" t="s">
        <v>1025</v>
      </c>
      <c r="K249" s="750" t="s">
        <v>1026</v>
      </c>
      <c r="L249" s="753">
        <v>73.7</v>
      </c>
      <c r="M249" s="753">
        <v>2</v>
      </c>
      <c r="N249" s="754">
        <v>147.4</v>
      </c>
    </row>
    <row r="250" spans="1:14" ht="14.45" customHeight="1" x14ac:dyDescent="0.2">
      <c r="A250" s="748" t="s">
        <v>585</v>
      </c>
      <c r="B250" s="749" t="s">
        <v>586</v>
      </c>
      <c r="C250" s="750" t="s">
        <v>600</v>
      </c>
      <c r="D250" s="751" t="s">
        <v>601</v>
      </c>
      <c r="E250" s="752">
        <v>50113001</v>
      </c>
      <c r="F250" s="751" t="s">
        <v>617</v>
      </c>
      <c r="G250" s="750" t="s">
        <v>618</v>
      </c>
      <c r="H250" s="750">
        <v>200863</v>
      </c>
      <c r="I250" s="750">
        <v>200863</v>
      </c>
      <c r="J250" s="750" t="s">
        <v>1025</v>
      </c>
      <c r="K250" s="750" t="s">
        <v>1027</v>
      </c>
      <c r="L250" s="753">
        <v>85.270000000000024</v>
      </c>
      <c r="M250" s="753">
        <v>3</v>
      </c>
      <c r="N250" s="754">
        <v>255.81000000000006</v>
      </c>
    </row>
    <row r="251" spans="1:14" ht="14.45" customHeight="1" x14ac:dyDescent="0.2">
      <c r="A251" s="748" t="s">
        <v>585</v>
      </c>
      <c r="B251" s="749" t="s">
        <v>586</v>
      </c>
      <c r="C251" s="750" t="s">
        <v>600</v>
      </c>
      <c r="D251" s="751" t="s">
        <v>601</v>
      </c>
      <c r="E251" s="752">
        <v>50113001</v>
      </c>
      <c r="F251" s="751" t="s">
        <v>617</v>
      </c>
      <c r="G251" s="750" t="s">
        <v>618</v>
      </c>
      <c r="H251" s="750">
        <v>230359</v>
      </c>
      <c r="I251" s="750">
        <v>230359</v>
      </c>
      <c r="J251" s="750" t="s">
        <v>1028</v>
      </c>
      <c r="K251" s="750" t="s">
        <v>1029</v>
      </c>
      <c r="L251" s="753">
        <v>170.5200000000001</v>
      </c>
      <c r="M251" s="753">
        <v>1</v>
      </c>
      <c r="N251" s="754">
        <v>170.5200000000001</v>
      </c>
    </row>
    <row r="252" spans="1:14" ht="14.45" customHeight="1" x14ac:dyDescent="0.2">
      <c r="A252" s="748" t="s">
        <v>585</v>
      </c>
      <c r="B252" s="749" t="s">
        <v>586</v>
      </c>
      <c r="C252" s="750" t="s">
        <v>600</v>
      </c>
      <c r="D252" s="751" t="s">
        <v>601</v>
      </c>
      <c r="E252" s="752">
        <v>50113001</v>
      </c>
      <c r="F252" s="751" t="s">
        <v>617</v>
      </c>
      <c r="G252" s="750" t="s">
        <v>625</v>
      </c>
      <c r="H252" s="750">
        <v>850729</v>
      </c>
      <c r="I252" s="750">
        <v>157875</v>
      </c>
      <c r="J252" s="750" t="s">
        <v>1030</v>
      </c>
      <c r="K252" s="750" t="s">
        <v>1031</v>
      </c>
      <c r="L252" s="753">
        <v>225.5</v>
      </c>
      <c r="M252" s="753">
        <v>2</v>
      </c>
      <c r="N252" s="754">
        <v>451</v>
      </c>
    </row>
    <row r="253" spans="1:14" ht="14.45" customHeight="1" x14ac:dyDescent="0.2">
      <c r="A253" s="748" t="s">
        <v>585</v>
      </c>
      <c r="B253" s="749" t="s">
        <v>586</v>
      </c>
      <c r="C253" s="750" t="s">
        <v>600</v>
      </c>
      <c r="D253" s="751" t="s">
        <v>601</v>
      </c>
      <c r="E253" s="752">
        <v>50113001</v>
      </c>
      <c r="F253" s="751" t="s">
        <v>617</v>
      </c>
      <c r="G253" s="750" t="s">
        <v>618</v>
      </c>
      <c r="H253" s="750">
        <v>207820</v>
      </c>
      <c r="I253" s="750">
        <v>207820</v>
      </c>
      <c r="J253" s="750" t="s">
        <v>1032</v>
      </c>
      <c r="K253" s="750" t="s">
        <v>1033</v>
      </c>
      <c r="L253" s="753">
        <v>30.252666666666666</v>
      </c>
      <c r="M253" s="753">
        <v>15</v>
      </c>
      <c r="N253" s="754">
        <v>453.79</v>
      </c>
    </row>
    <row r="254" spans="1:14" ht="14.45" customHeight="1" x14ac:dyDescent="0.2">
      <c r="A254" s="748" t="s">
        <v>585</v>
      </c>
      <c r="B254" s="749" t="s">
        <v>586</v>
      </c>
      <c r="C254" s="750" t="s">
        <v>600</v>
      </c>
      <c r="D254" s="751" t="s">
        <v>601</v>
      </c>
      <c r="E254" s="752">
        <v>50113001</v>
      </c>
      <c r="F254" s="751" t="s">
        <v>617</v>
      </c>
      <c r="G254" s="750" t="s">
        <v>618</v>
      </c>
      <c r="H254" s="750">
        <v>207819</v>
      </c>
      <c r="I254" s="750">
        <v>207819</v>
      </c>
      <c r="J254" s="750" t="s">
        <v>1034</v>
      </c>
      <c r="K254" s="750" t="s">
        <v>1035</v>
      </c>
      <c r="L254" s="753">
        <v>20.029999999999998</v>
      </c>
      <c r="M254" s="753">
        <v>3</v>
      </c>
      <c r="N254" s="754">
        <v>60.089999999999989</v>
      </c>
    </row>
    <row r="255" spans="1:14" ht="14.45" customHeight="1" x14ac:dyDescent="0.2">
      <c r="A255" s="748" t="s">
        <v>585</v>
      </c>
      <c r="B255" s="749" t="s">
        <v>586</v>
      </c>
      <c r="C255" s="750" t="s">
        <v>600</v>
      </c>
      <c r="D255" s="751" t="s">
        <v>601</v>
      </c>
      <c r="E255" s="752">
        <v>50113001</v>
      </c>
      <c r="F255" s="751" t="s">
        <v>617</v>
      </c>
      <c r="G255" s="750" t="s">
        <v>618</v>
      </c>
      <c r="H255" s="750">
        <v>102963</v>
      </c>
      <c r="I255" s="750">
        <v>2963</v>
      </c>
      <c r="J255" s="750" t="s">
        <v>1036</v>
      </c>
      <c r="K255" s="750" t="s">
        <v>1037</v>
      </c>
      <c r="L255" s="753">
        <v>97.060000000000016</v>
      </c>
      <c r="M255" s="753">
        <v>6</v>
      </c>
      <c r="N255" s="754">
        <v>582.36000000000013</v>
      </c>
    </row>
    <row r="256" spans="1:14" ht="14.45" customHeight="1" x14ac:dyDescent="0.2">
      <c r="A256" s="748" t="s">
        <v>585</v>
      </c>
      <c r="B256" s="749" t="s">
        <v>586</v>
      </c>
      <c r="C256" s="750" t="s">
        <v>600</v>
      </c>
      <c r="D256" s="751" t="s">
        <v>601</v>
      </c>
      <c r="E256" s="752">
        <v>50113001</v>
      </c>
      <c r="F256" s="751" t="s">
        <v>617</v>
      </c>
      <c r="G256" s="750" t="s">
        <v>618</v>
      </c>
      <c r="H256" s="750">
        <v>100269</v>
      </c>
      <c r="I256" s="750">
        <v>269</v>
      </c>
      <c r="J256" s="750" t="s">
        <v>1038</v>
      </c>
      <c r="K256" s="750" t="s">
        <v>1039</v>
      </c>
      <c r="L256" s="753">
        <v>40.56</v>
      </c>
      <c r="M256" s="753">
        <v>4</v>
      </c>
      <c r="N256" s="754">
        <v>162.24</v>
      </c>
    </row>
    <row r="257" spans="1:14" ht="14.45" customHeight="1" x14ac:dyDescent="0.2">
      <c r="A257" s="748" t="s">
        <v>585</v>
      </c>
      <c r="B257" s="749" t="s">
        <v>586</v>
      </c>
      <c r="C257" s="750" t="s">
        <v>600</v>
      </c>
      <c r="D257" s="751" t="s">
        <v>601</v>
      </c>
      <c r="E257" s="752">
        <v>50113001</v>
      </c>
      <c r="F257" s="751" t="s">
        <v>617</v>
      </c>
      <c r="G257" s="750" t="s">
        <v>625</v>
      </c>
      <c r="H257" s="750">
        <v>846979</v>
      </c>
      <c r="I257" s="750">
        <v>124133</v>
      </c>
      <c r="J257" s="750" t="s">
        <v>1040</v>
      </c>
      <c r="K257" s="750" t="s">
        <v>1041</v>
      </c>
      <c r="L257" s="753">
        <v>683.61</v>
      </c>
      <c r="M257" s="753">
        <v>1</v>
      </c>
      <c r="N257" s="754">
        <v>683.61</v>
      </c>
    </row>
    <row r="258" spans="1:14" ht="14.45" customHeight="1" x14ac:dyDescent="0.2">
      <c r="A258" s="748" t="s">
        <v>585</v>
      </c>
      <c r="B258" s="749" t="s">
        <v>586</v>
      </c>
      <c r="C258" s="750" t="s">
        <v>600</v>
      </c>
      <c r="D258" s="751" t="s">
        <v>601</v>
      </c>
      <c r="E258" s="752">
        <v>50113001</v>
      </c>
      <c r="F258" s="751" t="s">
        <v>617</v>
      </c>
      <c r="G258" s="750" t="s">
        <v>625</v>
      </c>
      <c r="H258" s="750">
        <v>124093</v>
      </c>
      <c r="I258" s="750">
        <v>124093</v>
      </c>
      <c r="J258" s="750" t="s">
        <v>1042</v>
      </c>
      <c r="K258" s="750" t="s">
        <v>1043</v>
      </c>
      <c r="L258" s="753">
        <v>580.39</v>
      </c>
      <c r="M258" s="753">
        <v>1</v>
      </c>
      <c r="N258" s="754">
        <v>580.39</v>
      </c>
    </row>
    <row r="259" spans="1:14" ht="14.45" customHeight="1" x14ac:dyDescent="0.2">
      <c r="A259" s="748" t="s">
        <v>585</v>
      </c>
      <c r="B259" s="749" t="s">
        <v>586</v>
      </c>
      <c r="C259" s="750" t="s">
        <v>600</v>
      </c>
      <c r="D259" s="751" t="s">
        <v>601</v>
      </c>
      <c r="E259" s="752">
        <v>50113001</v>
      </c>
      <c r="F259" s="751" t="s">
        <v>617</v>
      </c>
      <c r="G259" s="750" t="s">
        <v>625</v>
      </c>
      <c r="H259" s="750">
        <v>845220</v>
      </c>
      <c r="I259" s="750">
        <v>101211</v>
      </c>
      <c r="J259" s="750" t="s">
        <v>1044</v>
      </c>
      <c r="K259" s="750" t="s">
        <v>729</v>
      </c>
      <c r="L259" s="753">
        <v>219.60714285714289</v>
      </c>
      <c r="M259" s="753">
        <v>7</v>
      </c>
      <c r="N259" s="754">
        <v>1537.2500000000002</v>
      </c>
    </row>
    <row r="260" spans="1:14" ht="14.45" customHeight="1" x14ac:dyDescent="0.2">
      <c r="A260" s="748" t="s">
        <v>585</v>
      </c>
      <c r="B260" s="749" t="s">
        <v>586</v>
      </c>
      <c r="C260" s="750" t="s">
        <v>600</v>
      </c>
      <c r="D260" s="751" t="s">
        <v>601</v>
      </c>
      <c r="E260" s="752">
        <v>50113001</v>
      </c>
      <c r="F260" s="751" t="s">
        <v>617</v>
      </c>
      <c r="G260" s="750" t="s">
        <v>618</v>
      </c>
      <c r="H260" s="750">
        <v>849767</v>
      </c>
      <c r="I260" s="750">
        <v>162012</v>
      </c>
      <c r="J260" s="750" t="s">
        <v>1045</v>
      </c>
      <c r="K260" s="750" t="s">
        <v>787</v>
      </c>
      <c r="L260" s="753">
        <v>457.68</v>
      </c>
      <c r="M260" s="753">
        <v>1</v>
      </c>
      <c r="N260" s="754">
        <v>457.68</v>
      </c>
    </row>
    <row r="261" spans="1:14" ht="14.45" customHeight="1" x14ac:dyDescent="0.2">
      <c r="A261" s="748" t="s">
        <v>585</v>
      </c>
      <c r="B261" s="749" t="s">
        <v>586</v>
      </c>
      <c r="C261" s="750" t="s">
        <v>600</v>
      </c>
      <c r="D261" s="751" t="s">
        <v>601</v>
      </c>
      <c r="E261" s="752">
        <v>50113001</v>
      </c>
      <c r="F261" s="751" t="s">
        <v>617</v>
      </c>
      <c r="G261" s="750" t="s">
        <v>618</v>
      </c>
      <c r="H261" s="750">
        <v>846340</v>
      </c>
      <c r="I261" s="750">
        <v>122690</v>
      </c>
      <c r="J261" s="750" t="s">
        <v>1046</v>
      </c>
      <c r="K261" s="750" t="s">
        <v>787</v>
      </c>
      <c r="L261" s="753">
        <v>277.41999999999996</v>
      </c>
      <c r="M261" s="753">
        <v>1</v>
      </c>
      <c r="N261" s="754">
        <v>277.41999999999996</v>
      </c>
    </row>
    <row r="262" spans="1:14" ht="14.45" customHeight="1" x14ac:dyDescent="0.2">
      <c r="A262" s="748" t="s">
        <v>585</v>
      </c>
      <c r="B262" s="749" t="s">
        <v>586</v>
      </c>
      <c r="C262" s="750" t="s">
        <v>600</v>
      </c>
      <c r="D262" s="751" t="s">
        <v>601</v>
      </c>
      <c r="E262" s="752">
        <v>50113001</v>
      </c>
      <c r="F262" s="751" t="s">
        <v>617</v>
      </c>
      <c r="G262" s="750" t="s">
        <v>625</v>
      </c>
      <c r="H262" s="750">
        <v>845219</v>
      </c>
      <c r="I262" s="750">
        <v>101233</v>
      </c>
      <c r="J262" s="750" t="s">
        <v>1047</v>
      </c>
      <c r="K262" s="750" t="s">
        <v>1048</v>
      </c>
      <c r="L262" s="753">
        <v>368.25</v>
      </c>
      <c r="M262" s="753">
        <v>1</v>
      </c>
      <c r="N262" s="754">
        <v>368.25</v>
      </c>
    </row>
    <row r="263" spans="1:14" ht="14.45" customHeight="1" x14ac:dyDescent="0.2">
      <c r="A263" s="748" t="s">
        <v>585</v>
      </c>
      <c r="B263" s="749" t="s">
        <v>586</v>
      </c>
      <c r="C263" s="750" t="s">
        <v>600</v>
      </c>
      <c r="D263" s="751" t="s">
        <v>601</v>
      </c>
      <c r="E263" s="752">
        <v>50113001</v>
      </c>
      <c r="F263" s="751" t="s">
        <v>617</v>
      </c>
      <c r="G263" s="750" t="s">
        <v>618</v>
      </c>
      <c r="H263" s="750">
        <v>125969</v>
      </c>
      <c r="I263" s="750">
        <v>25969</v>
      </c>
      <c r="J263" s="750" t="s">
        <v>1049</v>
      </c>
      <c r="K263" s="750" t="s">
        <v>1050</v>
      </c>
      <c r="L263" s="753">
        <v>514.11</v>
      </c>
      <c r="M263" s="753">
        <v>1</v>
      </c>
      <c r="N263" s="754">
        <v>514.11</v>
      </c>
    </row>
    <row r="264" spans="1:14" ht="14.45" customHeight="1" x14ac:dyDescent="0.2">
      <c r="A264" s="748" t="s">
        <v>585</v>
      </c>
      <c r="B264" s="749" t="s">
        <v>586</v>
      </c>
      <c r="C264" s="750" t="s">
        <v>600</v>
      </c>
      <c r="D264" s="751" t="s">
        <v>601</v>
      </c>
      <c r="E264" s="752">
        <v>50113001</v>
      </c>
      <c r="F264" s="751" t="s">
        <v>617</v>
      </c>
      <c r="G264" s="750" t="s">
        <v>625</v>
      </c>
      <c r="H264" s="750">
        <v>118167</v>
      </c>
      <c r="I264" s="750">
        <v>18167</v>
      </c>
      <c r="J264" s="750" t="s">
        <v>1051</v>
      </c>
      <c r="K264" s="750" t="s">
        <v>1052</v>
      </c>
      <c r="L264" s="753">
        <v>65.78</v>
      </c>
      <c r="M264" s="753">
        <v>6</v>
      </c>
      <c r="N264" s="754">
        <v>394.68</v>
      </c>
    </row>
    <row r="265" spans="1:14" ht="14.45" customHeight="1" x14ac:dyDescent="0.2">
      <c r="A265" s="748" t="s">
        <v>585</v>
      </c>
      <c r="B265" s="749" t="s">
        <v>586</v>
      </c>
      <c r="C265" s="750" t="s">
        <v>600</v>
      </c>
      <c r="D265" s="751" t="s">
        <v>601</v>
      </c>
      <c r="E265" s="752">
        <v>50113001</v>
      </c>
      <c r="F265" s="751" t="s">
        <v>617</v>
      </c>
      <c r="G265" s="750" t="s">
        <v>625</v>
      </c>
      <c r="H265" s="750">
        <v>111468</v>
      </c>
      <c r="I265" s="750">
        <v>11468</v>
      </c>
      <c r="J265" s="750" t="s">
        <v>1053</v>
      </c>
      <c r="K265" s="750" t="s">
        <v>1054</v>
      </c>
      <c r="L265" s="753">
        <v>97.72</v>
      </c>
      <c r="M265" s="753">
        <v>1</v>
      </c>
      <c r="N265" s="754">
        <v>97.72</v>
      </c>
    </row>
    <row r="266" spans="1:14" ht="14.45" customHeight="1" x14ac:dyDescent="0.2">
      <c r="A266" s="748" t="s">
        <v>585</v>
      </c>
      <c r="B266" s="749" t="s">
        <v>586</v>
      </c>
      <c r="C266" s="750" t="s">
        <v>600</v>
      </c>
      <c r="D266" s="751" t="s">
        <v>601</v>
      </c>
      <c r="E266" s="752">
        <v>50113001</v>
      </c>
      <c r="F266" s="751" t="s">
        <v>617</v>
      </c>
      <c r="G266" s="750" t="s">
        <v>618</v>
      </c>
      <c r="H266" s="750">
        <v>207692</v>
      </c>
      <c r="I266" s="750">
        <v>207692</v>
      </c>
      <c r="J266" s="750" t="s">
        <v>1055</v>
      </c>
      <c r="K266" s="750" t="s">
        <v>1056</v>
      </c>
      <c r="L266" s="753">
        <v>40.25</v>
      </c>
      <c r="M266" s="753">
        <v>4</v>
      </c>
      <c r="N266" s="754">
        <v>161</v>
      </c>
    </row>
    <row r="267" spans="1:14" ht="14.45" customHeight="1" x14ac:dyDescent="0.2">
      <c r="A267" s="748" t="s">
        <v>585</v>
      </c>
      <c r="B267" s="749" t="s">
        <v>586</v>
      </c>
      <c r="C267" s="750" t="s">
        <v>600</v>
      </c>
      <c r="D267" s="751" t="s">
        <v>601</v>
      </c>
      <c r="E267" s="752">
        <v>50113001</v>
      </c>
      <c r="F267" s="751" t="s">
        <v>617</v>
      </c>
      <c r="G267" s="750" t="s">
        <v>618</v>
      </c>
      <c r="H267" s="750">
        <v>100584</v>
      </c>
      <c r="I267" s="750">
        <v>584</v>
      </c>
      <c r="J267" s="750" t="s">
        <v>1057</v>
      </c>
      <c r="K267" s="750" t="s">
        <v>1058</v>
      </c>
      <c r="L267" s="753">
        <v>93.8</v>
      </c>
      <c r="M267" s="753">
        <v>1</v>
      </c>
      <c r="N267" s="754">
        <v>93.8</v>
      </c>
    </row>
    <row r="268" spans="1:14" ht="14.45" customHeight="1" x14ac:dyDescent="0.2">
      <c r="A268" s="748" t="s">
        <v>585</v>
      </c>
      <c r="B268" s="749" t="s">
        <v>586</v>
      </c>
      <c r="C268" s="750" t="s">
        <v>600</v>
      </c>
      <c r="D268" s="751" t="s">
        <v>601</v>
      </c>
      <c r="E268" s="752">
        <v>50113001</v>
      </c>
      <c r="F268" s="751" t="s">
        <v>617</v>
      </c>
      <c r="G268" s="750" t="s">
        <v>618</v>
      </c>
      <c r="H268" s="750">
        <v>118305</v>
      </c>
      <c r="I268" s="750">
        <v>18305</v>
      </c>
      <c r="J268" s="750" t="s">
        <v>1059</v>
      </c>
      <c r="K268" s="750" t="s">
        <v>1060</v>
      </c>
      <c r="L268" s="753">
        <v>242</v>
      </c>
      <c r="M268" s="753">
        <v>50</v>
      </c>
      <c r="N268" s="754">
        <v>12100</v>
      </c>
    </row>
    <row r="269" spans="1:14" ht="14.45" customHeight="1" x14ac:dyDescent="0.2">
      <c r="A269" s="748" t="s">
        <v>585</v>
      </c>
      <c r="B269" s="749" t="s">
        <v>586</v>
      </c>
      <c r="C269" s="750" t="s">
        <v>600</v>
      </c>
      <c r="D269" s="751" t="s">
        <v>601</v>
      </c>
      <c r="E269" s="752">
        <v>50113001</v>
      </c>
      <c r="F269" s="751" t="s">
        <v>617</v>
      </c>
      <c r="G269" s="750" t="s">
        <v>618</v>
      </c>
      <c r="H269" s="750">
        <v>159357</v>
      </c>
      <c r="I269" s="750">
        <v>59357</v>
      </c>
      <c r="J269" s="750" t="s">
        <v>1061</v>
      </c>
      <c r="K269" s="750" t="s">
        <v>1062</v>
      </c>
      <c r="L269" s="753">
        <v>188.88</v>
      </c>
      <c r="M269" s="753">
        <v>11</v>
      </c>
      <c r="N269" s="754">
        <v>2077.6799999999998</v>
      </c>
    </row>
    <row r="270" spans="1:14" ht="14.45" customHeight="1" x14ac:dyDescent="0.2">
      <c r="A270" s="748" t="s">
        <v>585</v>
      </c>
      <c r="B270" s="749" t="s">
        <v>586</v>
      </c>
      <c r="C270" s="750" t="s">
        <v>600</v>
      </c>
      <c r="D270" s="751" t="s">
        <v>601</v>
      </c>
      <c r="E270" s="752">
        <v>50113001</v>
      </c>
      <c r="F270" s="751" t="s">
        <v>617</v>
      </c>
      <c r="G270" s="750" t="s">
        <v>625</v>
      </c>
      <c r="H270" s="750">
        <v>197227</v>
      </c>
      <c r="I270" s="750">
        <v>197227</v>
      </c>
      <c r="J270" s="750" t="s">
        <v>1063</v>
      </c>
      <c r="K270" s="750" t="s">
        <v>1064</v>
      </c>
      <c r="L270" s="753">
        <v>135.70000000000002</v>
      </c>
      <c r="M270" s="753">
        <v>1</v>
      </c>
      <c r="N270" s="754">
        <v>135.70000000000002</v>
      </c>
    </row>
    <row r="271" spans="1:14" ht="14.45" customHeight="1" x14ac:dyDescent="0.2">
      <c r="A271" s="748" t="s">
        <v>585</v>
      </c>
      <c r="B271" s="749" t="s">
        <v>586</v>
      </c>
      <c r="C271" s="750" t="s">
        <v>600</v>
      </c>
      <c r="D271" s="751" t="s">
        <v>601</v>
      </c>
      <c r="E271" s="752">
        <v>50113001</v>
      </c>
      <c r="F271" s="751" t="s">
        <v>617</v>
      </c>
      <c r="G271" s="750" t="s">
        <v>625</v>
      </c>
      <c r="H271" s="750">
        <v>145567</v>
      </c>
      <c r="I271" s="750">
        <v>145567</v>
      </c>
      <c r="J271" s="750" t="s">
        <v>1065</v>
      </c>
      <c r="K271" s="750" t="s">
        <v>635</v>
      </c>
      <c r="L271" s="753">
        <v>106.71000000000002</v>
      </c>
      <c r="M271" s="753">
        <v>2</v>
      </c>
      <c r="N271" s="754">
        <v>213.42000000000004</v>
      </c>
    </row>
    <row r="272" spans="1:14" ht="14.45" customHeight="1" x14ac:dyDescent="0.2">
      <c r="A272" s="748" t="s">
        <v>585</v>
      </c>
      <c r="B272" s="749" t="s">
        <v>586</v>
      </c>
      <c r="C272" s="750" t="s">
        <v>600</v>
      </c>
      <c r="D272" s="751" t="s">
        <v>601</v>
      </c>
      <c r="E272" s="752">
        <v>50113001</v>
      </c>
      <c r="F272" s="751" t="s">
        <v>617</v>
      </c>
      <c r="G272" s="750" t="s">
        <v>618</v>
      </c>
      <c r="H272" s="750">
        <v>192086</v>
      </c>
      <c r="I272" s="750">
        <v>92086</v>
      </c>
      <c r="J272" s="750" t="s">
        <v>1066</v>
      </c>
      <c r="K272" s="750" t="s">
        <v>1067</v>
      </c>
      <c r="L272" s="753">
        <v>135.56</v>
      </c>
      <c r="M272" s="753">
        <v>5</v>
      </c>
      <c r="N272" s="754">
        <v>677.8</v>
      </c>
    </row>
    <row r="273" spans="1:14" ht="14.45" customHeight="1" x14ac:dyDescent="0.2">
      <c r="A273" s="748" t="s">
        <v>585</v>
      </c>
      <c r="B273" s="749" t="s">
        <v>586</v>
      </c>
      <c r="C273" s="750" t="s">
        <v>600</v>
      </c>
      <c r="D273" s="751" t="s">
        <v>601</v>
      </c>
      <c r="E273" s="752">
        <v>50113001</v>
      </c>
      <c r="F273" s="751" t="s">
        <v>617</v>
      </c>
      <c r="G273" s="750" t="s">
        <v>618</v>
      </c>
      <c r="H273" s="750">
        <v>145961</v>
      </c>
      <c r="I273" s="750">
        <v>45961</v>
      </c>
      <c r="J273" s="750" t="s">
        <v>1068</v>
      </c>
      <c r="K273" s="750" t="s">
        <v>1069</v>
      </c>
      <c r="L273" s="753">
        <v>485.64</v>
      </c>
      <c r="M273" s="753">
        <v>1</v>
      </c>
      <c r="N273" s="754">
        <v>485.64</v>
      </c>
    </row>
    <row r="274" spans="1:14" ht="14.45" customHeight="1" x14ac:dyDescent="0.2">
      <c r="A274" s="748" t="s">
        <v>585</v>
      </c>
      <c r="B274" s="749" t="s">
        <v>586</v>
      </c>
      <c r="C274" s="750" t="s">
        <v>600</v>
      </c>
      <c r="D274" s="751" t="s">
        <v>601</v>
      </c>
      <c r="E274" s="752">
        <v>50113001</v>
      </c>
      <c r="F274" s="751" t="s">
        <v>617</v>
      </c>
      <c r="G274" s="750" t="s">
        <v>625</v>
      </c>
      <c r="H274" s="750">
        <v>990810</v>
      </c>
      <c r="I274" s="750">
        <v>195939</v>
      </c>
      <c r="J274" s="750" t="s">
        <v>1070</v>
      </c>
      <c r="K274" s="750" t="s">
        <v>965</v>
      </c>
      <c r="L274" s="753">
        <v>98.26</v>
      </c>
      <c r="M274" s="753">
        <v>1</v>
      </c>
      <c r="N274" s="754">
        <v>98.26</v>
      </c>
    </row>
    <row r="275" spans="1:14" ht="14.45" customHeight="1" x14ac:dyDescent="0.2">
      <c r="A275" s="748" t="s">
        <v>585</v>
      </c>
      <c r="B275" s="749" t="s">
        <v>586</v>
      </c>
      <c r="C275" s="750" t="s">
        <v>600</v>
      </c>
      <c r="D275" s="751" t="s">
        <v>601</v>
      </c>
      <c r="E275" s="752">
        <v>50113001</v>
      </c>
      <c r="F275" s="751" t="s">
        <v>617</v>
      </c>
      <c r="G275" s="750" t="s">
        <v>625</v>
      </c>
      <c r="H275" s="750">
        <v>191922</v>
      </c>
      <c r="I275" s="750">
        <v>191922</v>
      </c>
      <c r="J275" s="750" t="s">
        <v>1071</v>
      </c>
      <c r="K275" s="750" t="s">
        <v>1072</v>
      </c>
      <c r="L275" s="753">
        <v>75.914999999999992</v>
      </c>
      <c r="M275" s="753">
        <v>4</v>
      </c>
      <c r="N275" s="754">
        <v>303.65999999999997</v>
      </c>
    </row>
    <row r="276" spans="1:14" ht="14.45" customHeight="1" x14ac:dyDescent="0.2">
      <c r="A276" s="748" t="s">
        <v>585</v>
      </c>
      <c r="B276" s="749" t="s">
        <v>586</v>
      </c>
      <c r="C276" s="750" t="s">
        <v>600</v>
      </c>
      <c r="D276" s="751" t="s">
        <v>601</v>
      </c>
      <c r="E276" s="752">
        <v>50113001</v>
      </c>
      <c r="F276" s="751" t="s">
        <v>617</v>
      </c>
      <c r="G276" s="750" t="s">
        <v>625</v>
      </c>
      <c r="H276" s="750">
        <v>208204</v>
      </c>
      <c r="I276" s="750">
        <v>208204</v>
      </c>
      <c r="J276" s="750" t="s">
        <v>1073</v>
      </c>
      <c r="K276" s="750" t="s">
        <v>1074</v>
      </c>
      <c r="L276" s="753">
        <v>48.939999999999991</v>
      </c>
      <c r="M276" s="753">
        <v>2</v>
      </c>
      <c r="N276" s="754">
        <v>97.879999999999981</v>
      </c>
    </row>
    <row r="277" spans="1:14" ht="14.45" customHeight="1" x14ac:dyDescent="0.2">
      <c r="A277" s="748" t="s">
        <v>585</v>
      </c>
      <c r="B277" s="749" t="s">
        <v>586</v>
      </c>
      <c r="C277" s="750" t="s">
        <v>600</v>
      </c>
      <c r="D277" s="751" t="s">
        <v>601</v>
      </c>
      <c r="E277" s="752">
        <v>50113001</v>
      </c>
      <c r="F277" s="751" t="s">
        <v>617</v>
      </c>
      <c r="G277" s="750" t="s">
        <v>587</v>
      </c>
      <c r="H277" s="750">
        <v>208206</v>
      </c>
      <c r="I277" s="750">
        <v>208206</v>
      </c>
      <c r="J277" s="750" t="s">
        <v>1075</v>
      </c>
      <c r="K277" s="750" t="s">
        <v>1076</v>
      </c>
      <c r="L277" s="753">
        <v>162.14999999999998</v>
      </c>
      <c r="M277" s="753">
        <v>2</v>
      </c>
      <c r="N277" s="754">
        <v>324.29999999999995</v>
      </c>
    </row>
    <row r="278" spans="1:14" ht="14.45" customHeight="1" x14ac:dyDescent="0.2">
      <c r="A278" s="748" t="s">
        <v>585</v>
      </c>
      <c r="B278" s="749" t="s">
        <v>586</v>
      </c>
      <c r="C278" s="750" t="s">
        <v>600</v>
      </c>
      <c r="D278" s="751" t="s">
        <v>601</v>
      </c>
      <c r="E278" s="752">
        <v>50113001</v>
      </c>
      <c r="F278" s="751" t="s">
        <v>617</v>
      </c>
      <c r="G278" s="750" t="s">
        <v>618</v>
      </c>
      <c r="H278" s="750">
        <v>159941</v>
      </c>
      <c r="I278" s="750">
        <v>59941</v>
      </c>
      <c r="J278" s="750" t="s">
        <v>1077</v>
      </c>
      <c r="K278" s="750" t="s">
        <v>1078</v>
      </c>
      <c r="L278" s="753">
        <v>238.96</v>
      </c>
      <c r="M278" s="753">
        <v>1</v>
      </c>
      <c r="N278" s="754">
        <v>238.96</v>
      </c>
    </row>
    <row r="279" spans="1:14" ht="14.45" customHeight="1" x14ac:dyDescent="0.2">
      <c r="A279" s="748" t="s">
        <v>585</v>
      </c>
      <c r="B279" s="749" t="s">
        <v>586</v>
      </c>
      <c r="C279" s="750" t="s">
        <v>600</v>
      </c>
      <c r="D279" s="751" t="s">
        <v>601</v>
      </c>
      <c r="E279" s="752">
        <v>50113001</v>
      </c>
      <c r="F279" s="751" t="s">
        <v>617</v>
      </c>
      <c r="G279" s="750" t="s">
        <v>625</v>
      </c>
      <c r="H279" s="750">
        <v>109709</v>
      </c>
      <c r="I279" s="750">
        <v>9709</v>
      </c>
      <c r="J279" s="750" t="s">
        <v>1079</v>
      </c>
      <c r="K279" s="750" t="s">
        <v>1080</v>
      </c>
      <c r="L279" s="753">
        <v>64.925714285714278</v>
      </c>
      <c r="M279" s="753">
        <v>28</v>
      </c>
      <c r="N279" s="754">
        <v>1817.9199999999998</v>
      </c>
    </row>
    <row r="280" spans="1:14" ht="14.45" customHeight="1" x14ac:dyDescent="0.2">
      <c r="A280" s="748" t="s">
        <v>585</v>
      </c>
      <c r="B280" s="749" t="s">
        <v>586</v>
      </c>
      <c r="C280" s="750" t="s">
        <v>600</v>
      </c>
      <c r="D280" s="751" t="s">
        <v>601</v>
      </c>
      <c r="E280" s="752">
        <v>50113001</v>
      </c>
      <c r="F280" s="751" t="s">
        <v>617</v>
      </c>
      <c r="G280" s="750" t="s">
        <v>618</v>
      </c>
      <c r="H280" s="750">
        <v>194852</v>
      </c>
      <c r="I280" s="750">
        <v>94852</v>
      </c>
      <c r="J280" s="750" t="s">
        <v>1081</v>
      </c>
      <c r="K280" s="750" t="s">
        <v>1082</v>
      </c>
      <c r="L280" s="753">
        <v>1030.5800000000002</v>
      </c>
      <c r="M280" s="753">
        <v>3</v>
      </c>
      <c r="N280" s="754">
        <v>3091.7400000000002</v>
      </c>
    </row>
    <row r="281" spans="1:14" ht="14.45" customHeight="1" x14ac:dyDescent="0.2">
      <c r="A281" s="748" t="s">
        <v>585</v>
      </c>
      <c r="B281" s="749" t="s">
        <v>586</v>
      </c>
      <c r="C281" s="750" t="s">
        <v>600</v>
      </c>
      <c r="D281" s="751" t="s">
        <v>601</v>
      </c>
      <c r="E281" s="752">
        <v>50113001</v>
      </c>
      <c r="F281" s="751" t="s">
        <v>617</v>
      </c>
      <c r="G281" s="750" t="s">
        <v>618</v>
      </c>
      <c r="H281" s="750">
        <v>848866</v>
      </c>
      <c r="I281" s="750">
        <v>119654</v>
      </c>
      <c r="J281" s="750" t="s">
        <v>1083</v>
      </c>
      <c r="K281" s="750" t="s">
        <v>1084</v>
      </c>
      <c r="L281" s="753">
        <v>254.52444444444438</v>
      </c>
      <c r="M281" s="753">
        <v>9</v>
      </c>
      <c r="N281" s="754">
        <v>2290.7199999999993</v>
      </c>
    </row>
    <row r="282" spans="1:14" ht="14.45" customHeight="1" x14ac:dyDescent="0.2">
      <c r="A282" s="748" t="s">
        <v>585</v>
      </c>
      <c r="B282" s="749" t="s">
        <v>586</v>
      </c>
      <c r="C282" s="750" t="s">
        <v>600</v>
      </c>
      <c r="D282" s="751" t="s">
        <v>601</v>
      </c>
      <c r="E282" s="752">
        <v>50113001</v>
      </c>
      <c r="F282" s="751" t="s">
        <v>617</v>
      </c>
      <c r="G282" s="750" t="s">
        <v>625</v>
      </c>
      <c r="H282" s="750">
        <v>848251</v>
      </c>
      <c r="I282" s="750">
        <v>122632</v>
      </c>
      <c r="J282" s="750" t="s">
        <v>1085</v>
      </c>
      <c r="K282" s="750" t="s">
        <v>1086</v>
      </c>
      <c r="L282" s="753">
        <v>208.6</v>
      </c>
      <c r="M282" s="753">
        <v>2</v>
      </c>
      <c r="N282" s="754">
        <v>417.2</v>
      </c>
    </row>
    <row r="283" spans="1:14" ht="14.45" customHeight="1" x14ac:dyDescent="0.2">
      <c r="A283" s="748" t="s">
        <v>585</v>
      </c>
      <c r="B283" s="749" t="s">
        <v>586</v>
      </c>
      <c r="C283" s="750" t="s">
        <v>600</v>
      </c>
      <c r="D283" s="751" t="s">
        <v>601</v>
      </c>
      <c r="E283" s="752">
        <v>50113001</v>
      </c>
      <c r="F283" s="751" t="s">
        <v>617</v>
      </c>
      <c r="G283" s="750" t="s">
        <v>618</v>
      </c>
      <c r="H283" s="750">
        <v>844145</v>
      </c>
      <c r="I283" s="750">
        <v>56350</v>
      </c>
      <c r="J283" s="750" t="s">
        <v>1087</v>
      </c>
      <c r="K283" s="750" t="s">
        <v>884</v>
      </c>
      <c r="L283" s="753">
        <v>35.676666666666655</v>
      </c>
      <c r="M283" s="753">
        <v>12</v>
      </c>
      <c r="N283" s="754">
        <v>428.11999999999989</v>
      </c>
    </row>
    <row r="284" spans="1:14" ht="14.45" customHeight="1" x14ac:dyDescent="0.2">
      <c r="A284" s="748" t="s">
        <v>585</v>
      </c>
      <c r="B284" s="749" t="s">
        <v>586</v>
      </c>
      <c r="C284" s="750" t="s">
        <v>600</v>
      </c>
      <c r="D284" s="751" t="s">
        <v>601</v>
      </c>
      <c r="E284" s="752">
        <v>50113001</v>
      </c>
      <c r="F284" s="751" t="s">
        <v>617</v>
      </c>
      <c r="G284" s="750" t="s">
        <v>618</v>
      </c>
      <c r="H284" s="750">
        <v>188850</v>
      </c>
      <c r="I284" s="750">
        <v>188850</v>
      </c>
      <c r="J284" s="750" t="s">
        <v>1088</v>
      </c>
      <c r="K284" s="750" t="s">
        <v>1089</v>
      </c>
      <c r="L284" s="753">
        <v>39.240000000000009</v>
      </c>
      <c r="M284" s="753">
        <v>2</v>
      </c>
      <c r="N284" s="754">
        <v>78.480000000000018</v>
      </c>
    </row>
    <row r="285" spans="1:14" ht="14.45" customHeight="1" x14ac:dyDescent="0.2">
      <c r="A285" s="748" t="s">
        <v>585</v>
      </c>
      <c r="B285" s="749" t="s">
        <v>586</v>
      </c>
      <c r="C285" s="750" t="s">
        <v>600</v>
      </c>
      <c r="D285" s="751" t="s">
        <v>601</v>
      </c>
      <c r="E285" s="752">
        <v>50113001</v>
      </c>
      <c r="F285" s="751" t="s">
        <v>617</v>
      </c>
      <c r="G285" s="750" t="s">
        <v>618</v>
      </c>
      <c r="H285" s="750">
        <v>188848</v>
      </c>
      <c r="I285" s="750">
        <v>188848</v>
      </c>
      <c r="J285" s="750" t="s">
        <v>1088</v>
      </c>
      <c r="K285" s="750" t="s">
        <v>1090</v>
      </c>
      <c r="L285" s="753">
        <v>23.54</v>
      </c>
      <c r="M285" s="753">
        <v>1</v>
      </c>
      <c r="N285" s="754">
        <v>23.54</v>
      </c>
    </row>
    <row r="286" spans="1:14" ht="14.45" customHeight="1" x14ac:dyDescent="0.2">
      <c r="A286" s="748" t="s">
        <v>585</v>
      </c>
      <c r="B286" s="749" t="s">
        <v>586</v>
      </c>
      <c r="C286" s="750" t="s">
        <v>600</v>
      </c>
      <c r="D286" s="751" t="s">
        <v>601</v>
      </c>
      <c r="E286" s="752">
        <v>50113001</v>
      </c>
      <c r="F286" s="751" t="s">
        <v>617</v>
      </c>
      <c r="G286" s="750" t="s">
        <v>618</v>
      </c>
      <c r="H286" s="750">
        <v>988179</v>
      </c>
      <c r="I286" s="750">
        <v>0</v>
      </c>
      <c r="J286" s="750" t="s">
        <v>1091</v>
      </c>
      <c r="K286" s="750" t="s">
        <v>587</v>
      </c>
      <c r="L286" s="753">
        <v>87.39</v>
      </c>
      <c r="M286" s="753">
        <v>8</v>
      </c>
      <c r="N286" s="754">
        <v>699.12</v>
      </c>
    </row>
    <row r="287" spans="1:14" ht="14.45" customHeight="1" x14ac:dyDescent="0.2">
      <c r="A287" s="748" t="s">
        <v>585</v>
      </c>
      <c r="B287" s="749" t="s">
        <v>586</v>
      </c>
      <c r="C287" s="750" t="s">
        <v>600</v>
      </c>
      <c r="D287" s="751" t="s">
        <v>601</v>
      </c>
      <c r="E287" s="752">
        <v>50113001</v>
      </c>
      <c r="F287" s="751" t="s">
        <v>617</v>
      </c>
      <c r="G287" s="750" t="s">
        <v>618</v>
      </c>
      <c r="H287" s="750">
        <v>225261</v>
      </c>
      <c r="I287" s="750">
        <v>225261</v>
      </c>
      <c r="J287" s="750" t="s">
        <v>1092</v>
      </c>
      <c r="K287" s="750" t="s">
        <v>1093</v>
      </c>
      <c r="L287" s="753">
        <v>57.929999999999993</v>
      </c>
      <c r="M287" s="753">
        <v>44</v>
      </c>
      <c r="N287" s="754">
        <v>2548.9199999999996</v>
      </c>
    </row>
    <row r="288" spans="1:14" ht="14.45" customHeight="1" x14ac:dyDescent="0.2">
      <c r="A288" s="748" t="s">
        <v>585</v>
      </c>
      <c r="B288" s="749" t="s">
        <v>586</v>
      </c>
      <c r="C288" s="750" t="s">
        <v>600</v>
      </c>
      <c r="D288" s="751" t="s">
        <v>601</v>
      </c>
      <c r="E288" s="752">
        <v>50113001</v>
      </c>
      <c r="F288" s="751" t="s">
        <v>617</v>
      </c>
      <c r="G288" s="750" t="s">
        <v>625</v>
      </c>
      <c r="H288" s="750">
        <v>180087</v>
      </c>
      <c r="I288" s="750">
        <v>180087</v>
      </c>
      <c r="J288" s="750" t="s">
        <v>1094</v>
      </c>
      <c r="K288" s="750" t="s">
        <v>1095</v>
      </c>
      <c r="L288" s="753">
        <v>709.53</v>
      </c>
      <c r="M288" s="753">
        <v>2</v>
      </c>
      <c r="N288" s="754">
        <v>1419.06</v>
      </c>
    </row>
    <row r="289" spans="1:14" ht="14.45" customHeight="1" x14ac:dyDescent="0.2">
      <c r="A289" s="748" t="s">
        <v>585</v>
      </c>
      <c r="B289" s="749" t="s">
        <v>586</v>
      </c>
      <c r="C289" s="750" t="s">
        <v>600</v>
      </c>
      <c r="D289" s="751" t="s">
        <v>601</v>
      </c>
      <c r="E289" s="752">
        <v>50113001</v>
      </c>
      <c r="F289" s="751" t="s">
        <v>617</v>
      </c>
      <c r="G289" s="750" t="s">
        <v>618</v>
      </c>
      <c r="H289" s="750">
        <v>100610</v>
      </c>
      <c r="I289" s="750">
        <v>610</v>
      </c>
      <c r="J289" s="750" t="s">
        <v>1096</v>
      </c>
      <c r="K289" s="750" t="s">
        <v>1097</v>
      </c>
      <c r="L289" s="753">
        <v>72.499999999999986</v>
      </c>
      <c r="M289" s="753">
        <v>4</v>
      </c>
      <c r="N289" s="754">
        <v>289.99999999999994</v>
      </c>
    </row>
    <row r="290" spans="1:14" ht="14.45" customHeight="1" x14ac:dyDescent="0.2">
      <c r="A290" s="748" t="s">
        <v>585</v>
      </c>
      <c r="B290" s="749" t="s">
        <v>586</v>
      </c>
      <c r="C290" s="750" t="s">
        <v>600</v>
      </c>
      <c r="D290" s="751" t="s">
        <v>601</v>
      </c>
      <c r="E290" s="752">
        <v>50113001</v>
      </c>
      <c r="F290" s="751" t="s">
        <v>617</v>
      </c>
      <c r="G290" s="750" t="s">
        <v>618</v>
      </c>
      <c r="H290" s="750">
        <v>100612</v>
      </c>
      <c r="I290" s="750">
        <v>612</v>
      </c>
      <c r="J290" s="750" t="s">
        <v>1098</v>
      </c>
      <c r="K290" s="750" t="s">
        <v>1099</v>
      </c>
      <c r="L290" s="753">
        <v>67.66</v>
      </c>
      <c r="M290" s="753">
        <v>6</v>
      </c>
      <c r="N290" s="754">
        <v>405.96</v>
      </c>
    </row>
    <row r="291" spans="1:14" ht="14.45" customHeight="1" x14ac:dyDescent="0.2">
      <c r="A291" s="748" t="s">
        <v>585</v>
      </c>
      <c r="B291" s="749" t="s">
        <v>586</v>
      </c>
      <c r="C291" s="750" t="s">
        <v>600</v>
      </c>
      <c r="D291" s="751" t="s">
        <v>601</v>
      </c>
      <c r="E291" s="752">
        <v>50113001</v>
      </c>
      <c r="F291" s="751" t="s">
        <v>617</v>
      </c>
      <c r="G291" s="750" t="s">
        <v>618</v>
      </c>
      <c r="H291" s="750">
        <v>128176</v>
      </c>
      <c r="I291" s="750">
        <v>28176</v>
      </c>
      <c r="J291" s="750" t="s">
        <v>619</v>
      </c>
      <c r="K291" s="750" t="s">
        <v>620</v>
      </c>
      <c r="L291" s="753">
        <v>6775.7599999999993</v>
      </c>
      <c r="M291" s="753">
        <v>1</v>
      </c>
      <c r="N291" s="754">
        <v>6775.7599999999993</v>
      </c>
    </row>
    <row r="292" spans="1:14" ht="14.45" customHeight="1" x14ac:dyDescent="0.2">
      <c r="A292" s="748" t="s">
        <v>585</v>
      </c>
      <c r="B292" s="749" t="s">
        <v>586</v>
      </c>
      <c r="C292" s="750" t="s">
        <v>600</v>
      </c>
      <c r="D292" s="751" t="s">
        <v>601</v>
      </c>
      <c r="E292" s="752">
        <v>50113001</v>
      </c>
      <c r="F292" s="751" t="s">
        <v>617</v>
      </c>
      <c r="G292" s="750" t="s">
        <v>618</v>
      </c>
      <c r="H292" s="750">
        <v>128178</v>
      </c>
      <c r="I292" s="750">
        <v>28178</v>
      </c>
      <c r="J292" s="750" t="s">
        <v>619</v>
      </c>
      <c r="K292" s="750" t="s">
        <v>1100</v>
      </c>
      <c r="L292" s="753">
        <v>1317.33</v>
      </c>
      <c r="M292" s="753">
        <v>1</v>
      </c>
      <c r="N292" s="754">
        <v>1317.33</v>
      </c>
    </row>
    <row r="293" spans="1:14" ht="14.45" customHeight="1" x14ac:dyDescent="0.2">
      <c r="A293" s="748" t="s">
        <v>585</v>
      </c>
      <c r="B293" s="749" t="s">
        <v>586</v>
      </c>
      <c r="C293" s="750" t="s">
        <v>600</v>
      </c>
      <c r="D293" s="751" t="s">
        <v>601</v>
      </c>
      <c r="E293" s="752">
        <v>50113001</v>
      </c>
      <c r="F293" s="751" t="s">
        <v>617</v>
      </c>
      <c r="G293" s="750" t="s">
        <v>618</v>
      </c>
      <c r="H293" s="750">
        <v>395293</v>
      </c>
      <c r="I293" s="750">
        <v>180305</v>
      </c>
      <c r="J293" s="750" t="s">
        <v>1101</v>
      </c>
      <c r="K293" s="750" t="s">
        <v>1102</v>
      </c>
      <c r="L293" s="753">
        <v>122.72</v>
      </c>
      <c r="M293" s="753">
        <v>2</v>
      </c>
      <c r="N293" s="754">
        <v>245.44</v>
      </c>
    </row>
    <row r="294" spans="1:14" ht="14.45" customHeight="1" x14ac:dyDescent="0.2">
      <c r="A294" s="748" t="s">
        <v>585</v>
      </c>
      <c r="B294" s="749" t="s">
        <v>586</v>
      </c>
      <c r="C294" s="750" t="s">
        <v>600</v>
      </c>
      <c r="D294" s="751" t="s">
        <v>601</v>
      </c>
      <c r="E294" s="752">
        <v>50113001</v>
      </c>
      <c r="F294" s="751" t="s">
        <v>617</v>
      </c>
      <c r="G294" s="750" t="s">
        <v>618</v>
      </c>
      <c r="H294" s="750">
        <v>395294</v>
      </c>
      <c r="I294" s="750">
        <v>180306</v>
      </c>
      <c r="J294" s="750" t="s">
        <v>1101</v>
      </c>
      <c r="K294" s="750" t="s">
        <v>1103</v>
      </c>
      <c r="L294" s="753">
        <v>177.66222222222225</v>
      </c>
      <c r="M294" s="753">
        <v>9</v>
      </c>
      <c r="N294" s="754">
        <v>1598.9600000000003</v>
      </c>
    </row>
    <row r="295" spans="1:14" ht="14.45" customHeight="1" x14ac:dyDescent="0.2">
      <c r="A295" s="748" t="s">
        <v>585</v>
      </c>
      <c r="B295" s="749" t="s">
        <v>586</v>
      </c>
      <c r="C295" s="750" t="s">
        <v>600</v>
      </c>
      <c r="D295" s="751" t="s">
        <v>601</v>
      </c>
      <c r="E295" s="752">
        <v>50113001</v>
      </c>
      <c r="F295" s="751" t="s">
        <v>617</v>
      </c>
      <c r="G295" s="750" t="s">
        <v>625</v>
      </c>
      <c r="H295" s="750">
        <v>158198</v>
      </c>
      <c r="I295" s="750">
        <v>158198</v>
      </c>
      <c r="J295" s="750" t="s">
        <v>1104</v>
      </c>
      <c r="K295" s="750" t="s">
        <v>1105</v>
      </c>
      <c r="L295" s="753">
        <v>197.14999999999998</v>
      </c>
      <c r="M295" s="753">
        <v>2</v>
      </c>
      <c r="N295" s="754">
        <v>394.29999999999995</v>
      </c>
    </row>
    <row r="296" spans="1:14" ht="14.45" customHeight="1" x14ac:dyDescent="0.2">
      <c r="A296" s="748" t="s">
        <v>585</v>
      </c>
      <c r="B296" s="749" t="s">
        <v>586</v>
      </c>
      <c r="C296" s="750" t="s">
        <v>600</v>
      </c>
      <c r="D296" s="751" t="s">
        <v>601</v>
      </c>
      <c r="E296" s="752">
        <v>50113001</v>
      </c>
      <c r="F296" s="751" t="s">
        <v>617</v>
      </c>
      <c r="G296" s="750" t="s">
        <v>625</v>
      </c>
      <c r="H296" s="750">
        <v>189664</v>
      </c>
      <c r="I296" s="750">
        <v>189664</v>
      </c>
      <c r="J296" s="750" t="s">
        <v>1106</v>
      </c>
      <c r="K296" s="750" t="s">
        <v>1107</v>
      </c>
      <c r="L296" s="753">
        <v>260.02999999999992</v>
      </c>
      <c r="M296" s="753">
        <v>1</v>
      </c>
      <c r="N296" s="754">
        <v>260.02999999999992</v>
      </c>
    </row>
    <row r="297" spans="1:14" ht="14.45" customHeight="1" x14ac:dyDescent="0.2">
      <c r="A297" s="748" t="s">
        <v>585</v>
      </c>
      <c r="B297" s="749" t="s">
        <v>586</v>
      </c>
      <c r="C297" s="750" t="s">
        <v>600</v>
      </c>
      <c r="D297" s="751" t="s">
        <v>601</v>
      </c>
      <c r="E297" s="752">
        <v>50113001</v>
      </c>
      <c r="F297" s="751" t="s">
        <v>617</v>
      </c>
      <c r="G297" s="750" t="s">
        <v>618</v>
      </c>
      <c r="H297" s="750">
        <v>845075</v>
      </c>
      <c r="I297" s="750">
        <v>125641</v>
      </c>
      <c r="J297" s="750" t="s">
        <v>1108</v>
      </c>
      <c r="K297" s="750" t="s">
        <v>1109</v>
      </c>
      <c r="L297" s="753">
        <v>353.94</v>
      </c>
      <c r="M297" s="753">
        <v>1</v>
      </c>
      <c r="N297" s="754">
        <v>353.94</v>
      </c>
    </row>
    <row r="298" spans="1:14" ht="14.45" customHeight="1" x14ac:dyDescent="0.2">
      <c r="A298" s="748" t="s">
        <v>585</v>
      </c>
      <c r="B298" s="749" t="s">
        <v>586</v>
      </c>
      <c r="C298" s="750" t="s">
        <v>600</v>
      </c>
      <c r="D298" s="751" t="s">
        <v>601</v>
      </c>
      <c r="E298" s="752">
        <v>50113001</v>
      </c>
      <c r="F298" s="751" t="s">
        <v>617</v>
      </c>
      <c r="G298" s="750" t="s">
        <v>618</v>
      </c>
      <c r="H298" s="750">
        <v>844242</v>
      </c>
      <c r="I298" s="750">
        <v>105937</v>
      </c>
      <c r="J298" s="750" t="s">
        <v>1110</v>
      </c>
      <c r="K298" s="750" t="s">
        <v>1111</v>
      </c>
      <c r="L298" s="753">
        <v>2800</v>
      </c>
      <c r="M298" s="753">
        <v>1</v>
      </c>
      <c r="N298" s="754">
        <v>2800</v>
      </c>
    </row>
    <row r="299" spans="1:14" ht="14.45" customHeight="1" x14ac:dyDescent="0.2">
      <c r="A299" s="748" t="s">
        <v>585</v>
      </c>
      <c r="B299" s="749" t="s">
        <v>586</v>
      </c>
      <c r="C299" s="750" t="s">
        <v>600</v>
      </c>
      <c r="D299" s="751" t="s">
        <v>601</v>
      </c>
      <c r="E299" s="752">
        <v>50113001</v>
      </c>
      <c r="F299" s="751" t="s">
        <v>617</v>
      </c>
      <c r="G299" s="750" t="s">
        <v>618</v>
      </c>
      <c r="H299" s="750">
        <v>175025</v>
      </c>
      <c r="I299" s="750">
        <v>75025</v>
      </c>
      <c r="J299" s="750" t="s">
        <v>1112</v>
      </c>
      <c r="K299" s="750" t="s">
        <v>1113</v>
      </c>
      <c r="L299" s="753">
        <v>43.920000000000016</v>
      </c>
      <c r="M299" s="753">
        <v>1</v>
      </c>
      <c r="N299" s="754">
        <v>43.920000000000016</v>
      </c>
    </row>
    <row r="300" spans="1:14" ht="14.45" customHeight="1" x14ac:dyDescent="0.2">
      <c r="A300" s="748" t="s">
        <v>585</v>
      </c>
      <c r="B300" s="749" t="s">
        <v>586</v>
      </c>
      <c r="C300" s="750" t="s">
        <v>600</v>
      </c>
      <c r="D300" s="751" t="s">
        <v>601</v>
      </c>
      <c r="E300" s="752">
        <v>50113001</v>
      </c>
      <c r="F300" s="751" t="s">
        <v>617</v>
      </c>
      <c r="G300" s="750" t="s">
        <v>618</v>
      </c>
      <c r="H300" s="750">
        <v>100616</v>
      </c>
      <c r="I300" s="750">
        <v>616</v>
      </c>
      <c r="J300" s="750" t="s">
        <v>1112</v>
      </c>
      <c r="K300" s="750" t="s">
        <v>1114</v>
      </c>
      <c r="L300" s="753">
        <v>119.11</v>
      </c>
      <c r="M300" s="753">
        <v>1</v>
      </c>
      <c r="N300" s="754">
        <v>119.11</v>
      </c>
    </row>
    <row r="301" spans="1:14" ht="14.45" customHeight="1" x14ac:dyDescent="0.2">
      <c r="A301" s="748" t="s">
        <v>585</v>
      </c>
      <c r="B301" s="749" t="s">
        <v>586</v>
      </c>
      <c r="C301" s="750" t="s">
        <v>600</v>
      </c>
      <c r="D301" s="751" t="s">
        <v>601</v>
      </c>
      <c r="E301" s="752">
        <v>50113001</v>
      </c>
      <c r="F301" s="751" t="s">
        <v>617</v>
      </c>
      <c r="G301" s="750" t="s">
        <v>618</v>
      </c>
      <c r="H301" s="750">
        <v>148578</v>
      </c>
      <c r="I301" s="750">
        <v>48578</v>
      </c>
      <c r="J301" s="750" t="s">
        <v>1115</v>
      </c>
      <c r="K301" s="750" t="s">
        <v>1116</v>
      </c>
      <c r="L301" s="753">
        <v>54.980000000000004</v>
      </c>
      <c r="M301" s="753">
        <v>10</v>
      </c>
      <c r="N301" s="754">
        <v>549.80000000000007</v>
      </c>
    </row>
    <row r="302" spans="1:14" ht="14.45" customHeight="1" x14ac:dyDescent="0.2">
      <c r="A302" s="748" t="s">
        <v>585</v>
      </c>
      <c r="B302" s="749" t="s">
        <v>586</v>
      </c>
      <c r="C302" s="750" t="s">
        <v>600</v>
      </c>
      <c r="D302" s="751" t="s">
        <v>601</v>
      </c>
      <c r="E302" s="752">
        <v>50113001</v>
      </c>
      <c r="F302" s="751" t="s">
        <v>617</v>
      </c>
      <c r="G302" s="750" t="s">
        <v>618</v>
      </c>
      <c r="H302" s="750">
        <v>848632</v>
      </c>
      <c r="I302" s="750">
        <v>125315</v>
      </c>
      <c r="J302" s="750" t="s">
        <v>1115</v>
      </c>
      <c r="K302" s="750" t="s">
        <v>1117</v>
      </c>
      <c r="L302" s="753">
        <v>58.187325581395356</v>
      </c>
      <c r="M302" s="753">
        <v>86</v>
      </c>
      <c r="N302" s="754">
        <v>5004.1100000000006</v>
      </c>
    </row>
    <row r="303" spans="1:14" ht="14.45" customHeight="1" x14ac:dyDescent="0.2">
      <c r="A303" s="748" t="s">
        <v>585</v>
      </c>
      <c r="B303" s="749" t="s">
        <v>586</v>
      </c>
      <c r="C303" s="750" t="s">
        <v>600</v>
      </c>
      <c r="D303" s="751" t="s">
        <v>601</v>
      </c>
      <c r="E303" s="752">
        <v>50113001</v>
      </c>
      <c r="F303" s="751" t="s">
        <v>617</v>
      </c>
      <c r="G303" s="750" t="s">
        <v>618</v>
      </c>
      <c r="H303" s="750">
        <v>191836</v>
      </c>
      <c r="I303" s="750">
        <v>91836</v>
      </c>
      <c r="J303" s="750" t="s">
        <v>1118</v>
      </c>
      <c r="K303" s="750" t="s">
        <v>1119</v>
      </c>
      <c r="L303" s="753">
        <v>44.61</v>
      </c>
      <c r="M303" s="753">
        <v>2</v>
      </c>
      <c r="N303" s="754">
        <v>89.22</v>
      </c>
    </row>
    <row r="304" spans="1:14" ht="14.45" customHeight="1" x14ac:dyDescent="0.2">
      <c r="A304" s="748" t="s">
        <v>585</v>
      </c>
      <c r="B304" s="749" t="s">
        <v>586</v>
      </c>
      <c r="C304" s="750" t="s">
        <v>600</v>
      </c>
      <c r="D304" s="751" t="s">
        <v>601</v>
      </c>
      <c r="E304" s="752">
        <v>50113001</v>
      </c>
      <c r="F304" s="751" t="s">
        <v>617</v>
      </c>
      <c r="G304" s="750" t="s">
        <v>618</v>
      </c>
      <c r="H304" s="750">
        <v>226000</v>
      </c>
      <c r="I304" s="750">
        <v>226000</v>
      </c>
      <c r="J304" s="750" t="s">
        <v>1120</v>
      </c>
      <c r="K304" s="750" t="s">
        <v>1121</v>
      </c>
      <c r="L304" s="753">
        <v>312.14000000000004</v>
      </c>
      <c r="M304" s="753">
        <v>1</v>
      </c>
      <c r="N304" s="754">
        <v>312.14000000000004</v>
      </c>
    </row>
    <row r="305" spans="1:14" ht="14.45" customHeight="1" x14ac:dyDescent="0.2">
      <c r="A305" s="748" t="s">
        <v>585</v>
      </c>
      <c r="B305" s="749" t="s">
        <v>586</v>
      </c>
      <c r="C305" s="750" t="s">
        <v>600</v>
      </c>
      <c r="D305" s="751" t="s">
        <v>601</v>
      </c>
      <c r="E305" s="752">
        <v>50113001</v>
      </c>
      <c r="F305" s="751" t="s">
        <v>617</v>
      </c>
      <c r="G305" s="750" t="s">
        <v>618</v>
      </c>
      <c r="H305" s="750">
        <v>201135</v>
      </c>
      <c r="I305" s="750">
        <v>201135</v>
      </c>
      <c r="J305" s="750" t="s">
        <v>1122</v>
      </c>
      <c r="K305" s="750" t="s">
        <v>1123</v>
      </c>
      <c r="L305" s="753">
        <v>71.559999999999988</v>
      </c>
      <c r="M305" s="753">
        <v>1</v>
      </c>
      <c r="N305" s="754">
        <v>71.559999999999988</v>
      </c>
    </row>
    <row r="306" spans="1:14" ht="14.45" customHeight="1" x14ac:dyDescent="0.2">
      <c r="A306" s="748" t="s">
        <v>585</v>
      </c>
      <c r="B306" s="749" t="s">
        <v>586</v>
      </c>
      <c r="C306" s="750" t="s">
        <v>600</v>
      </c>
      <c r="D306" s="751" t="s">
        <v>601</v>
      </c>
      <c r="E306" s="752">
        <v>50113001</v>
      </c>
      <c r="F306" s="751" t="s">
        <v>617</v>
      </c>
      <c r="G306" s="750" t="s">
        <v>618</v>
      </c>
      <c r="H306" s="750">
        <v>214619</v>
      </c>
      <c r="I306" s="750">
        <v>214619</v>
      </c>
      <c r="J306" s="750" t="s">
        <v>1124</v>
      </c>
      <c r="K306" s="750" t="s">
        <v>1125</v>
      </c>
      <c r="L306" s="753">
        <v>224.17999999999998</v>
      </c>
      <c r="M306" s="753">
        <v>1</v>
      </c>
      <c r="N306" s="754">
        <v>224.17999999999998</v>
      </c>
    </row>
    <row r="307" spans="1:14" ht="14.45" customHeight="1" x14ac:dyDescent="0.2">
      <c r="A307" s="748" t="s">
        <v>585</v>
      </c>
      <c r="B307" s="749" t="s">
        <v>586</v>
      </c>
      <c r="C307" s="750" t="s">
        <v>600</v>
      </c>
      <c r="D307" s="751" t="s">
        <v>601</v>
      </c>
      <c r="E307" s="752">
        <v>50113001</v>
      </c>
      <c r="F307" s="751" t="s">
        <v>617</v>
      </c>
      <c r="G307" s="750" t="s">
        <v>625</v>
      </c>
      <c r="H307" s="750">
        <v>190958</v>
      </c>
      <c r="I307" s="750">
        <v>190958</v>
      </c>
      <c r="J307" s="750" t="s">
        <v>1126</v>
      </c>
      <c r="K307" s="750" t="s">
        <v>710</v>
      </c>
      <c r="L307" s="753">
        <v>140.72000000000003</v>
      </c>
      <c r="M307" s="753">
        <v>2</v>
      </c>
      <c r="N307" s="754">
        <v>281.44000000000005</v>
      </c>
    </row>
    <row r="308" spans="1:14" ht="14.45" customHeight="1" x14ac:dyDescent="0.2">
      <c r="A308" s="748" t="s">
        <v>585</v>
      </c>
      <c r="B308" s="749" t="s">
        <v>586</v>
      </c>
      <c r="C308" s="750" t="s">
        <v>600</v>
      </c>
      <c r="D308" s="751" t="s">
        <v>601</v>
      </c>
      <c r="E308" s="752">
        <v>50113001</v>
      </c>
      <c r="F308" s="751" t="s">
        <v>617</v>
      </c>
      <c r="G308" s="750" t="s">
        <v>625</v>
      </c>
      <c r="H308" s="750">
        <v>56972</v>
      </c>
      <c r="I308" s="750">
        <v>56972</v>
      </c>
      <c r="J308" s="750" t="s">
        <v>1127</v>
      </c>
      <c r="K308" s="750" t="s">
        <v>1128</v>
      </c>
      <c r="L308" s="753">
        <v>14.759999999999996</v>
      </c>
      <c r="M308" s="753">
        <v>3</v>
      </c>
      <c r="N308" s="754">
        <v>44.279999999999987</v>
      </c>
    </row>
    <row r="309" spans="1:14" ht="14.45" customHeight="1" x14ac:dyDescent="0.2">
      <c r="A309" s="748" t="s">
        <v>585</v>
      </c>
      <c r="B309" s="749" t="s">
        <v>586</v>
      </c>
      <c r="C309" s="750" t="s">
        <v>600</v>
      </c>
      <c r="D309" s="751" t="s">
        <v>601</v>
      </c>
      <c r="E309" s="752">
        <v>50113001</v>
      </c>
      <c r="F309" s="751" t="s">
        <v>617</v>
      </c>
      <c r="G309" s="750" t="s">
        <v>625</v>
      </c>
      <c r="H309" s="750">
        <v>56976</v>
      </c>
      <c r="I309" s="750">
        <v>56976</v>
      </c>
      <c r="J309" s="750" t="s">
        <v>1129</v>
      </c>
      <c r="K309" s="750" t="s">
        <v>1130</v>
      </c>
      <c r="L309" s="753">
        <v>11.838571428571429</v>
      </c>
      <c r="M309" s="753">
        <v>7</v>
      </c>
      <c r="N309" s="754">
        <v>82.87</v>
      </c>
    </row>
    <row r="310" spans="1:14" ht="14.45" customHeight="1" x14ac:dyDescent="0.2">
      <c r="A310" s="748" t="s">
        <v>585</v>
      </c>
      <c r="B310" s="749" t="s">
        <v>586</v>
      </c>
      <c r="C310" s="750" t="s">
        <v>600</v>
      </c>
      <c r="D310" s="751" t="s">
        <v>601</v>
      </c>
      <c r="E310" s="752">
        <v>50113001</v>
      </c>
      <c r="F310" s="751" t="s">
        <v>617</v>
      </c>
      <c r="G310" s="750" t="s">
        <v>625</v>
      </c>
      <c r="H310" s="750">
        <v>156981</v>
      </c>
      <c r="I310" s="750">
        <v>56981</v>
      </c>
      <c r="J310" s="750" t="s">
        <v>1131</v>
      </c>
      <c r="K310" s="750" t="s">
        <v>1132</v>
      </c>
      <c r="L310" s="753">
        <v>30.18</v>
      </c>
      <c r="M310" s="753">
        <v>7</v>
      </c>
      <c r="N310" s="754">
        <v>211.26</v>
      </c>
    </row>
    <row r="311" spans="1:14" ht="14.45" customHeight="1" x14ac:dyDescent="0.2">
      <c r="A311" s="748" t="s">
        <v>585</v>
      </c>
      <c r="B311" s="749" t="s">
        <v>586</v>
      </c>
      <c r="C311" s="750" t="s">
        <v>600</v>
      </c>
      <c r="D311" s="751" t="s">
        <v>601</v>
      </c>
      <c r="E311" s="752">
        <v>50113001</v>
      </c>
      <c r="F311" s="751" t="s">
        <v>617</v>
      </c>
      <c r="G311" s="750" t="s">
        <v>625</v>
      </c>
      <c r="H311" s="750">
        <v>150309</v>
      </c>
      <c r="I311" s="750">
        <v>50309</v>
      </c>
      <c r="J311" s="750" t="s">
        <v>1133</v>
      </c>
      <c r="K311" s="750" t="s">
        <v>930</v>
      </c>
      <c r="L311" s="753">
        <v>34.35</v>
      </c>
      <c r="M311" s="753">
        <v>2</v>
      </c>
      <c r="N311" s="754">
        <v>68.7</v>
      </c>
    </row>
    <row r="312" spans="1:14" ht="14.45" customHeight="1" x14ac:dyDescent="0.2">
      <c r="A312" s="748" t="s">
        <v>585</v>
      </c>
      <c r="B312" s="749" t="s">
        <v>586</v>
      </c>
      <c r="C312" s="750" t="s">
        <v>600</v>
      </c>
      <c r="D312" s="751" t="s">
        <v>601</v>
      </c>
      <c r="E312" s="752">
        <v>50113001</v>
      </c>
      <c r="F312" s="751" t="s">
        <v>617</v>
      </c>
      <c r="G312" s="750" t="s">
        <v>625</v>
      </c>
      <c r="H312" s="750">
        <v>150311</v>
      </c>
      <c r="I312" s="750">
        <v>50311</v>
      </c>
      <c r="J312" s="750" t="s">
        <v>1133</v>
      </c>
      <c r="K312" s="750" t="s">
        <v>1048</v>
      </c>
      <c r="L312" s="753">
        <v>103.7266658706817</v>
      </c>
      <c r="M312" s="753">
        <v>3</v>
      </c>
      <c r="N312" s="754">
        <v>311.1799976120451</v>
      </c>
    </row>
    <row r="313" spans="1:14" ht="14.45" customHeight="1" x14ac:dyDescent="0.2">
      <c r="A313" s="748" t="s">
        <v>585</v>
      </c>
      <c r="B313" s="749" t="s">
        <v>586</v>
      </c>
      <c r="C313" s="750" t="s">
        <v>600</v>
      </c>
      <c r="D313" s="751" t="s">
        <v>601</v>
      </c>
      <c r="E313" s="752">
        <v>50113001</v>
      </c>
      <c r="F313" s="751" t="s">
        <v>617</v>
      </c>
      <c r="G313" s="750" t="s">
        <v>625</v>
      </c>
      <c r="H313" s="750">
        <v>150318</v>
      </c>
      <c r="I313" s="750">
        <v>50318</v>
      </c>
      <c r="J313" s="750" t="s">
        <v>1134</v>
      </c>
      <c r="K313" s="750" t="s">
        <v>1135</v>
      </c>
      <c r="L313" s="753">
        <v>209.2475</v>
      </c>
      <c r="M313" s="753">
        <v>8</v>
      </c>
      <c r="N313" s="754">
        <v>1673.98</v>
      </c>
    </row>
    <row r="314" spans="1:14" ht="14.45" customHeight="1" x14ac:dyDescent="0.2">
      <c r="A314" s="748" t="s">
        <v>585</v>
      </c>
      <c r="B314" s="749" t="s">
        <v>586</v>
      </c>
      <c r="C314" s="750" t="s">
        <v>600</v>
      </c>
      <c r="D314" s="751" t="s">
        <v>601</v>
      </c>
      <c r="E314" s="752">
        <v>50113001</v>
      </c>
      <c r="F314" s="751" t="s">
        <v>617</v>
      </c>
      <c r="G314" s="750" t="s">
        <v>625</v>
      </c>
      <c r="H314" s="750">
        <v>850592</v>
      </c>
      <c r="I314" s="750">
        <v>148309</v>
      </c>
      <c r="J314" s="750" t="s">
        <v>1136</v>
      </c>
      <c r="K314" s="750" t="s">
        <v>1137</v>
      </c>
      <c r="L314" s="753">
        <v>324.56206896551726</v>
      </c>
      <c r="M314" s="753">
        <v>29</v>
      </c>
      <c r="N314" s="754">
        <v>9412.3000000000011</v>
      </c>
    </row>
    <row r="315" spans="1:14" ht="14.45" customHeight="1" x14ac:dyDescent="0.2">
      <c r="A315" s="748" t="s">
        <v>585</v>
      </c>
      <c r="B315" s="749" t="s">
        <v>586</v>
      </c>
      <c r="C315" s="750" t="s">
        <v>600</v>
      </c>
      <c r="D315" s="751" t="s">
        <v>601</v>
      </c>
      <c r="E315" s="752">
        <v>50113001</v>
      </c>
      <c r="F315" s="751" t="s">
        <v>617</v>
      </c>
      <c r="G315" s="750" t="s">
        <v>625</v>
      </c>
      <c r="H315" s="750">
        <v>850551</v>
      </c>
      <c r="I315" s="750">
        <v>167859</v>
      </c>
      <c r="J315" s="750" t="s">
        <v>1138</v>
      </c>
      <c r="K315" s="750" t="s">
        <v>1139</v>
      </c>
      <c r="L315" s="753">
        <v>176.91</v>
      </c>
      <c r="M315" s="753">
        <v>2</v>
      </c>
      <c r="N315" s="754">
        <v>353.82</v>
      </c>
    </row>
    <row r="316" spans="1:14" ht="14.45" customHeight="1" x14ac:dyDescent="0.2">
      <c r="A316" s="748" t="s">
        <v>585</v>
      </c>
      <c r="B316" s="749" t="s">
        <v>586</v>
      </c>
      <c r="C316" s="750" t="s">
        <v>600</v>
      </c>
      <c r="D316" s="751" t="s">
        <v>601</v>
      </c>
      <c r="E316" s="752">
        <v>50113001</v>
      </c>
      <c r="F316" s="751" t="s">
        <v>617</v>
      </c>
      <c r="G316" s="750" t="s">
        <v>618</v>
      </c>
      <c r="H316" s="750">
        <v>205392</v>
      </c>
      <c r="I316" s="750">
        <v>205392</v>
      </c>
      <c r="J316" s="750" t="s">
        <v>1140</v>
      </c>
      <c r="K316" s="750" t="s">
        <v>1141</v>
      </c>
      <c r="L316" s="753">
        <v>122.18000000000004</v>
      </c>
      <c r="M316" s="753">
        <v>2</v>
      </c>
      <c r="N316" s="754">
        <v>244.36000000000007</v>
      </c>
    </row>
    <row r="317" spans="1:14" ht="14.45" customHeight="1" x14ac:dyDescent="0.2">
      <c r="A317" s="748" t="s">
        <v>585</v>
      </c>
      <c r="B317" s="749" t="s">
        <v>586</v>
      </c>
      <c r="C317" s="750" t="s">
        <v>600</v>
      </c>
      <c r="D317" s="751" t="s">
        <v>601</v>
      </c>
      <c r="E317" s="752">
        <v>50113001</v>
      </c>
      <c r="F317" s="751" t="s">
        <v>617</v>
      </c>
      <c r="G317" s="750" t="s">
        <v>618</v>
      </c>
      <c r="H317" s="750">
        <v>849896</v>
      </c>
      <c r="I317" s="750">
        <v>134281</v>
      </c>
      <c r="J317" s="750" t="s">
        <v>1142</v>
      </c>
      <c r="K317" s="750" t="s">
        <v>1143</v>
      </c>
      <c r="L317" s="753">
        <v>157.63000000000002</v>
      </c>
      <c r="M317" s="753">
        <v>2</v>
      </c>
      <c r="N317" s="754">
        <v>315.26000000000005</v>
      </c>
    </row>
    <row r="318" spans="1:14" ht="14.45" customHeight="1" x14ac:dyDescent="0.2">
      <c r="A318" s="748" t="s">
        <v>585</v>
      </c>
      <c r="B318" s="749" t="s">
        <v>586</v>
      </c>
      <c r="C318" s="750" t="s">
        <v>600</v>
      </c>
      <c r="D318" s="751" t="s">
        <v>601</v>
      </c>
      <c r="E318" s="752">
        <v>50113001</v>
      </c>
      <c r="F318" s="751" t="s">
        <v>617</v>
      </c>
      <c r="G318" s="750" t="s">
        <v>618</v>
      </c>
      <c r="H318" s="750">
        <v>845108</v>
      </c>
      <c r="I318" s="750">
        <v>125595</v>
      </c>
      <c r="J318" s="750" t="s">
        <v>1144</v>
      </c>
      <c r="K318" s="750" t="s">
        <v>1145</v>
      </c>
      <c r="L318" s="753">
        <v>121.86</v>
      </c>
      <c r="M318" s="753">
        <v>1</v>
      </c>
      <c r="N318" s="754">
        <v>121.86</v>
      </c>
    </row>
    <row r="319" spans="1:14" ht="14.45" customHeight="1" x14ac:dyDescent="0.2">
      <c r="A319" s="748" t="s">
        <v>585</v>
      </c>
      <c r="B319" s="749" t="s">
        <v>586</v>
      </c>
      <c r="C319" s="750" t="s">
        <v>600</v>
      </c>
      <c r="D319" s="751" t="s">
        <v>601</v>
      </c>
      <c r="E319" s="752">
        <v>50113001</v>
      </c>
      <c r="F319" s="751" t="s">
        <v>617</v>
      </c>
      <c r="G319" s="750" t="s">
        <v>618</v>
      </c>
      <c r="H319" s="750">
        <v>850233</v>
      </c>
      <c r="I319" s="750">
        <v>156897</v>
      </c>
      <c r="J319" s="750" t="s">
        <v>1146</v>
      </c>
      <c r="K319" s="750" t="s">
        <v>1147</v>
      </c>
      <c r="L319" s="753">
        <v>152.02999999999997</v>
      </c>
      <c r="M319" s="753">
        <v>1</v>
      </c>
      <c r="N319" s="754">
        <v>152.02999999999997</v>
      </c>
    </row>
    <row r="320" spans="1:14" ht="14.45" customHeight="1" x14ac:dyDescent="0.2">
      <c r="A320" s="748" t="s">
        <v>585</v>
      </c>
      <c r="B320" s="749" t="s">
        <v>586</v>
      </c>
      <c r="C320" s="750" t="s">
        <v>600</v>
      </c>
      <c r="D320" s="751" t="s">
        <v>601</v>
      </c>
      <c r="E320" s="752">
        <v>50113001</v>
      </c>
      <c r="F320" s="751" t="s">
        <v>617</v>
      </c>
      <c r="G320" s="750" t="s">
        <v>618</v>
      </c>
      <c r="H320" s="750">
        <v>991644</v>
      </c>
      <c r="I320" s="750">
        <v>125592</v>
      </c>
      <c r="J320" s="750" t="s">
        <v>1148</v>
      </c>
      <c r="K320" s="750" t="s">
        <v>1149</v>
      </c>
      <c r="L320" s="753">
        <v>173.42</v>
      </c>
      <c r="M320" s="753">
        <v>2</v>
      </c>
      <c r="N320" s="754">
        <v>346.84</v>
      </c>
    </row>
    <row r="321" spans="1:14" ht="14.45" customHeight="1" x14ac:dyDescent="0.2">
      <c r="A321" s="748" t="s">
        <v>585</v>
      </c>
      <c r="B321" s="749" t="s">
        <v>586</v>
      </c>
      <c r="C321" s="750" t="s">
        <v>600</v>
      </c>
      <c r="D321" s="751" t="s">
        <v>601</v>
      </c>
      <c r="E321" s="752">
        <v>50113001</v>
      </c>
      <c r="F321" s="751" t="s">
        <v>617</v>
      </c>
      <c r="G321" s="750" t="s">
        <v>625</v>
      </c>
      <c r="H321" s="750">
        <v>131934</v>
      </c>
      <c r="I321" s="750">
        <v>31934</v>
      </c>
      <c r="J321" s="750" t="s">
        <v>1150</v>
      </c>
      <c r="K321" s="750" t="s">
        <v>1151</v>
      </c>
      <c r="L321" s="753">
        <v>49.820000000000022</v>
      </c>
      <c r="M321" s="753">
        <v>2</v>
      </c>
      <c r="N321" s="754">
        <v>99.640000000000043</v>
      </c>
    </row>
    <row r="322" spans="1:14" ht="14.45" customHeight="1" x14ac:dyDescent="0.2">
      <c r="A322" s="748" t="s">
        <v>585</v>
      </c>
      <c r="B322" s="749" t="s">
        <v>586</v>
      </c>
      <c r="C322" s="750" t="s">
        <v>600</v>
      </c>
      <c r="D322" s="751" t="s">
        <v>601</v>
      </c>
      <c r="E322" s="752">
        <v>50113001</v>
      </c>
      <c r="F322" s="751" t="s">
        <v>617</v>
      </c>
      <c r="G322" s="750" t="s">
        <v>625</v>
      </c>
      <c r="H322" s="750">
        <v>158380</v>
      </c>
      <c r="I322" s="750">
        <v>58380</v>
      </c>
      <c r="J322" s="750" t="s">
        <v>1152</v>
      </c>
      <c r="K322" s="750" t="s">
        <v>1153</v>
      </c>
      <c r="L322" s="753">
        <v>81.185454545454576</v>
      </c>
      <c r="M322" s="753">
        <v>22</v>
      </c>
      <c r="N322" s="754">
        <v>1786.0800000000006</v>
      </c>
    </row>
    <row r="323" spans="1:14" ht="14.45" customHeight="1" x14ac:dyDescent="0.2">
      <c r="A323" s="748" t="s">
        <v>585</v>
      </c>
      <c r="B323" s="749" t="s">
        <v>586</v>
      </c>
      <c r="C323" s="750" t="s">
        <v>600</v>
      </c>
      <c r="D323" s="751" t="s">
        <v>601</v>
      </c>
      <c r="E323" s="752">
        <v>50113001</v>
      </c>
      <c r="F323" s="751" t="s">
        <v>617</v>
      </c>
      <c r="G323" s="750" t="s">
        <v>618</v>
      </c>
      <c r="H323" s="750">
        <v>130434</v>
      </c>
      <c r="I323" s="750">
        <v>30434</v>
      </c>
      <c r="J323" s="750" t="s">
        <v>1154</v>
      </c>
      <c r="K323" s="750" t="s">
        <v>1155</v>
      </c>
      <c r="L323" s="753">
        <v>156.62000000000003</v>
      </c>
      <c r="M323" s="753">
        <v>8</v>
      </c>
      <c r="N323" s="754">
        <v>1252.9600000000003</v>
      </c>
    </row>
    <row r="324" spans="1:14" ht="14.45" customHeight="1" x14ac:dyDescent="0.2">
      <c r="A324" s="748" t="s">
        <v>585</v>
      </c>
      <c r="B324" s="749" t="s">
        <v>586</v>
      </c>
      <c r="C324" s="750" t="s">
        <v>600</v>
      </c>
      <c r="D324" s="751" t="s">
        <v>601</v>
      </c>
      <c r="E324" s="752">
        <v>50113001</v>
      </c>
      <c r="F324" s="751" t="s">
        <v>617</v>
      </c>
      <c r="G324" s="750" t="s">
        <v>618</v>
      </c>
      <c r="H324" s="750">
        <v>112023</v>
      </c>
      <c r="I324" s="750">
        <v>12023</v>
      </c>
      <c r="J324" s="750" t="s">
        <v>1156</v>
      </c>
      <c r="K324" s="750" t="s">
        <v>1157</v>
      </c>
      <c r="L324" s="753">
        <v>72.33</v>
      </c>
      <c r="M324" s="753">
        <v>1</v>
      </c>
      <c r="N324" s="754">
        <v>72.33</v>
      </c>
    </row>
    <row r="325" spans="1:14" ht="14.45" customHeight="1" x14ac:dyDescent="0.2">
      <c r="A325" s="748" t="s">
        <v>585</v>
      </c>
      <c r="B325" s="749" t="s">
        <v>586</v>
      </c>
      <c r="C325" s="750" t="s">
        <v>600</v>
      </c>
      <c r="D325" s="751" t="s">
        <v>601</v>
      </c>
      <c r="E325" s="752">
        <v>50113001</v>
      </c>
      <c r="F325" s="751" t="s">
        <v>617</v>
      </c>
      <c r="G325" s="750" t="s">
        <v>618</v>
      </c>
      <c r="H325" s="750">
        <v>847641</v>
      </c>
      <c r="I325" s="750">
        <v>0</v>
      </c>
      <c r="J325" s="750" t="s">
        <v>1158</v>
      </c>
      <c r="K325" s="750" t="s">
        <v>587</v>
      </c>
      <c r="L325" s="753">
        <v>118.33</v>
      </c>
      <c r="M325" s="753">
        <v>1</v>
      </c>
      <c r="N325" s="754">
        <v>118.33</v>
      </c>
    </row>
    <row r="326" spans="1:14" ht="14.45" customHeight="1" x14ac:dyDescent="0.2">
      <c r="A326" s="748" t="s">
        <v>585</v>
      </c>
      <c r="B326" s="749" t="s">
        <v>586</v>
      </c>
      <c r="C326" s="750" t="s">
        <v>600</v>
      </c>
      <c r="D326" s="751" t="s">
        <v>601</v>
      </c>
      <c r="E326" s="752">
        <v>50113001</v>
      </c>
      <c r="F326" s="751" t="s">
        <v>617</v>
      </c>
      <c r="G326" s="750" t="s">
        <v>618</v>
      </c>
      <c r="H326" s="750">
        <v>100643</v>
      </c>
      <c r="I326" s="750">
        <v>643</v>
      </c>
      <c r="J326" s="750" t="s">
        <v>1159</v>
      </c>
      <c r="K326" s="750" t="s">
        <v>1160</v>
      </c>
      <c r="L326" s="753">
        <v>63.56</v>
      </c>
      <c r="M326" s="753">
        <v>2</v>
      </c>
      <c r="N326" s="754">
        <v>127.12</v>
      </c>
    </row>
    <row r="327" spans="1:14" ht="14.45" customHeight="1" x14ac:dyDescent="0.2">
      <c r="A327" s="748" t="s">
        <v>585</v>
      </c>
      <c r="B327" s="749" t="s">
        <v>586</v>
      </c>
      <c r="C327" s="750" t="s">
        <v>600</v>
      </c>
      <c r="D327" s="751" t="s">
        <v>601</v>
      </c>
      <c r="E327" s="752">
        <v>50113001</v>
      </c>
      <c r="F327" s="751" t="s">
        <v>617</v>
      </c>
      <c r="G327" s="750" t="s">
        <v>618</v>
      </c>
      <c r="H327" s="750">
        <v>840464</v>
      </c>
      <c r="I327" s="750">
        <v>0</v>
      </c>
      <c r="J327" s="750" t="s">
        <v>1161</v>
      </c>
      <c r="K327" s="750" t="s">
        <v>1162</v>
      </c>
      <c r="L327" s="753">
        <v>45.49</v>
      </c>
      <c r="M327" s="753">
        <v>1</v>
      </c>
      <c r="N327" s="754">
        <v>45.49</v>
      </c>
    </row>
    <row r="328" spans="1:14" ht="14.45" customHeight="1" x14ac:dyDescent="0.2">
      <c r="A328" s="748" t="s">
        <v>585</v>
      </c>
      <c r="B328" s="749" t="s">
        <v>586</v>
      </c>
      <c r="C328" s="750" t="s">
        <v>600</v>
      </c>
      <c r="D328" s="751" t="s">
        <v>601</v>
      </c>
      <c r="E328" s="752">
        <v>50113001</v>
      </c>
      <c r="F328" s="751" t="s">
        <v>617</v>
      </c>
      <c r="G328" s="750" t="s">
        <v>625</v>
      </c>
      <c r="H328" s="750">
        <v>194113</v>
      </c>
      <c r="I328" s="750">
        <v>94113</v>
      </c>
      <c r="J328" s="750" t="s">
        <v>1163</v>
      </c>
      <c r="K328" s="750" t="s">
        <v>1164</v>
      </c>
      <c r="L328" s="753">
        <v>111.25000000000003</v>
      </c>
      <c r="M328" s="753">
        <v>2</v>
      </c>
      <c r="N328" s="754">
        <v>222.50000000000006</v>
      </c>
    </row>
    <row r="329" spans="1:14" ht="14.45" customHeight="1" x14ac:dyDescent="0.2">
      <c r="A329" s="748" t="s">
        <v>585</v>
      </c>
      <c r="B329" s="749" t="s">
        <v>586</v>
      </c>
      <c r="C329" s="750" t="s">
        <v>600</v>
      </c>
      <c r="D329" s="751" t="s">
        <v>601</v>
      </c>
      <c r="E329" s="752">
        <v>50113001</v>
      </c>
      <c r="F329" s="751" t="s">
        <v>617</v>
      </c>
      <c r="G329" s="750" t="s">
        <v>625</v>
      </c>
      <c r="H329" s="750">
        <v>192342</v>
      </c>
      <c r="I329" s="750">
        <v>192342</v>
      </c>
      <c r="J329" s="750" t="s">
        <v>1165</v>
      </c>
      <c r="K329" s="750" t="s">
        <v>1166</v>
      </c>
      <c r="L329" s="753">
        <v>137.53000000000003</v>
      </c>
      <c r="M329" s="753">
        <v>2</v>
      </c>
      <c r="N329" s="754">
        <v>275.06000000000006</v>
      </c>
    </row>
    <row r="330" spans="1:14" ht="14.45" customHeight="1" x14ac:dyDescent="0.2">
      <c r="A330" s="748" t="s">
        <v>585</v>
      </c>
      <c r="B330" s="749" t="s">
        <v>586</v>
      </c>
      <c r="C330" s="750" t="s">
        <v>600</v>
      </c>
      <c r="D330" s="751" t="s">
        <v>601</v>
      </c>
      <c r="E330" s="752">
        <v>50113001</v>
      </c>
      <c r="F330" s="751" t="s">
        <v>617</v>
      </c>
      <c r="G330" s="750" t="s">
        <v>618</v>
      </c>
      <c r="H330" s="750">
        <v>148673</v>
      </c>
      <c r="I330" s="750">
        <v>148673</v>
      </c>
      <c r="J330" s="750" t="s">
        <v>1167</v>
      </c>
      <c r="K330" s="750" t="s">
        <v>1014</v>
      </c>
      <c r="L330" s="753">
        <v>146.29999999999998</v>
      </c>
      <c r="M330" s="753">
        <v>1</v>
      </c>
      <c r="N330" s="754">
        <v>146.29999999999998</v>
      </c>
    </row>
    <row r="331" spans="1:14" ht="14.45" customHeight="1" x14ac:dyDescent="0.2">
      <c r="A331" s="748" t="s">
        <v>585</v>
      </c>
      <c r="B331" s="749" t="s">
        <v>586</v>
      </c>
      <c r="C331" s="750" t="s">
        <v>600</v>
      </c>
      <c r="D331" s="751" t="s">
        <v>601</v>
      </c>
      <c r="E331" s="752">
        <v>50113001</v>
      </c>
      <c r="F331" s="751" t="s">
        <v>617</v>
      </c>
      <c r="G331" s="750" t="s">
        <v>625</v>
      </c>
      <c r="H331" s="750">
        <v>199600</v>
      </c>
      <c r="I331" s="750">
        <v>99600</v>
      </c>
      <c r="J331" s="750" t="s">
        <v>1168</v>
      </c>
      <c r="K331" s="750" t="s">
        <v>1048</v>
      </c>
      <c r="L331" s="753">
        <v>99.86</v>
      </c>
      <c r="M331" s="753">
        <v>2</v>
      </c>
      <c r="N331" s="754">
        <v>199.72</v>
      </c>
    </row>
    <row r="332" spans="1:14" ht="14.45" customHeight="1" x14ac:dyDescent="0.2">
      <c r="A332" s="748" t="s">
        <v>585</v>
      </c>
      <c r="B332" s="749" t="s">
        <v>586</v>
      </c>
      <c r="C332" s="750" t="s">
        <v>600</v>
      </c>
      <c r="D332" s="751" t="s">
        <v>601</v>
      </c>
      <c r="E332" s="752">
        <v>50113001</v>
      </c>
      <c r="F332" s="751" t="s">
        <v>617</v>
      </c>
      <c r="G332" s="750" t="s">
        <v>625</v>
      </c>
      <c r="H332" s="750">
        <v>153950</v>
      </c>
      <c r="I332" s="750">
        <v>53950</v>
      </c>
      <c r="J332" s="750" t="s">
        <v>1169</v>
      </c>
      <c r="K332" s="750" t="s">
        <v>1170</v>
      </c>
      <c r="L332" s="753">
        <v>91.529999999999987</v>
      </c>
      <c r="M332" s="753">
        <v>1</v>
      </c>
      <c r="N332" s="754">
        <v>91.529999999999987</v>
      </c>
    </row>
    <row r="333" spans="1:14" ht="14.45" customHeight="1" x14ac:dyDescent="0.2">
      <c r="A333" s="748" t="s">
        <v>585</v>
      </c>
      <c r="B333" s="749" t="s">
        <v>586</v>
      </c>
      <c r="C333" s="750" t="s">
        <v>600</v>
      </c>
      <c r="D333" s="751" t="s">
        <v>601</v>
      </c>
      <c r="E333" s="752">
        <v>50113001</v>
      </c>
      <c r="F333" s="751" t="s">
        <v>617</v>
      </c>
      <c r="G333" s="750" t="s">
        <v>625</v>
      </c>
      <c r="H333" s="750">
        <v>233360</v>
      </c>
      <c r="I333" s="750">
        <v>233360</v>
      </c>
      <c r="J333" s="750" t="s">
        <v>1171</v>
      </c>
      <c r="K333" s="750" t="s">
        <v>1172</v>
      </c>
      <c r="L333" s="753">
        <v>21.96</v>
      </c>
      <c r="M333" s="753">
        <v>2</v>
      </c>
      <c r="N333" s="754">
        <v>43.92</v>
      </c>
    </row>
    <row r="334" spans="1:14" ht="14.45" customHeight="1" x14ac:dyDescent="0.2">
      <c r="A334" s="748" t="s">
        <v>585</v>
      </c>
      <c r="B334" s="749" t="s">
        <v>586</v>
      </c>
      <c r="C334" s="750" t="s">
        <v>600</v>
      </c>
      <c r="D334" s="751" t="s">
        <v>601</v>
      </c>
      <c r="E334" s="752">
        <v>50113001</v>
      </c>
      <c r="F334" s="751" t="s">
        <v>617</v>
      </c>
      <c r="G334" s="750" t="s">
        <v>625</v>
      </c>
      <c r="H334" s="750">
        <v>233366</v>
      </c>
      <c r="I334" s="750">
        <v>233366</v>
      </c>
      <c r="J334" s="750" t="s">
        <v>1171</v>
      </c>
      <c r="K334" s="750" t="s">
        <v>1173</v>
      </c>
      <c r="L334" s="753">
        <v>45.75</v>
      </c>
      <c r="M334" s="753">
        <v>2</v>
      </c>
      <c r="N334" s="754">
        <v>91.5</v>
      </c>
    </row>
    <row r="335" spans="1:14" ht="14.45" customHeight="1" x14ac:dyDescent="0.2">
      <c r="A335" s="748" t="s">
        <v>585</v>
      </c>
      <c r="B335" s="749" t="s">
        <v>586</v>
      </c>
      <c r="C335" s="750" t="s">
        <v>600</v>
      </c>
      <c r="D335" s="751" t="s">
        <v>601</v>
      </c>
      <c r="E335" s="752">
        <v>50113001</v>
      </c>
      <c r="F335" s="751" t="s">
        <v>617</v>
      </c>
      <c r="G335" s="750" t="s">
        <v>587</v>
      </c>
      <c r="H335" s="750">
        <v>989453</v>
      </c>
      <c r="I335" s="750">
        <v>146899</v>
      </c>
      <c r="J335" s="750" t="s">
        <v>1171</v>
      </c>
      <c r="K335" s="750" t="s">
        <v>1173</v>
      </c>
      <c r="L335" s="753">
        <v>46.021666666666668</v>
      </c>
      <c r="M335" s="753">
        <v>6</v>
      </c>
      <c r="N335" s="754">
        <v>276.13</v>
      </c>
    </row>
    <row r="336" spans="1:14" ht="14.45" customHeight="1" x14ac:dyDescent="0.2">
      <c r="A336" s="748" t="s">
        <v>585</v>
      </c>
      <c r="B336" s="749" t="s">
        <v>586</v>
      </c>
      <c r="C336" s="750" t="s">
        <v>600</v>
      </c>
      <c r="D336" s="751" t="s">
        <v>601</v>
      </c>
      <c r="E336" s="752">
        <v>50113001</v>
      </c>
      <c r="F336" s="751" t="s">
        <v>617</v>
      </c>
      <c r="G336" s="750" t="s">
        <v>618</v>
      </c>
      <c r="H336" s="750">
        <v>208357</v>
      </c>
      <c r="I336" s="750">
        <v>208357</v>
      </c>
      <c r="J336" s="750" t="s">
        <v>1174</v>
      </c>
      <c r="K336" s="750" t="s">
        <v>1175</v>
      </c>
      <c r="L336" s="753">
        <v>175.92</v>
      </c>
      <c r="M336" s="753">
        <v>1</v>
      </c>
      <c r="N336" s="754">
        <v>175.92</v>
      </c>
    </row>
    <row r="337" spans="1:14" ht="14.45" customHeight="1" x14ac:dyDescent="0.2">
      <c r="A337" s="748" t="s">
        <v>585</v>
      </c>
      <c r="B337" s="749" t="s">
        <v>586</v>
      </c>
      <c r="C337" s="750" t="s">
        <v>600</v>
      </c>
      <c r="D337" s="751" t="s">
        <v>601</v>
      </c>
      <c r="E337" s="752">
        <v>50113001</v>
      </c>
      <c r="F337" s="751" t="s">
        <v>617</v>
      </c>
      <c r="G337" s="750" t="s">
        <v>625</v>
      </c>
      <c r="H337" s="750">
        <v>846141</v>
      </c>
      <c r="I337" s="750">
        <v>107794</v>
      </c>
      <c r="J337" s="750" t="s">
        <v>1176</v>
      </c>
      <c r="K337" s="750" t="s">
        <v>1177</v>
      </c>
      <c r="L337" s="753">
        <v>288.88</v>
      </c>
      <c r="M337" s="753">
        <v>2</v>
      </c>
      <c r="N337" s="754">
        <v>577.76</v>
      </c>
    </row>
    <row r="338" spans="1:14" ht="14.45" customHeight="1" x14ac:dyDescent="0.2">
      <c r="A338" s="748" t="s">
        <v>585</v>
      </c>
      <c r="B338" s="749" t="s">
        <v>586</v>
      </c>
      <c r="C338" s="750" t="s">
        <v>600</v>
      </c>
      <c r="D338" s="751" t="s">
        <v>601</v>
      </c>
      <c r="E338" s="752">
        <v>50113001</v>
      </c>
      <c r="F338" s="751" t="s">
        <v>617</v>
      </c>
      <c r="G338" s="750" t="s">
        <v>625</v>
      </c>
      <c r="H338" s="750">
        <v>149483</v>
      </c>
      <c r="I338" s="750">
        <v>149483</v>
      </c>
      <c r="J338" s="750" t="s">
        <v>1178</v>
      </c>
      <c r="K338" s="750" t="s">
        <v>1179</v>
      </c>
      <c r="L338" s="753">
        <v>137.76000000000002</v>
      </c>
      <c r="M338" s="753">
        <v>6</v>
      </c>
      <c r="N338" s="754">
        <v>826.56000000000017</v>
      </c>
    </row>
    <row r="339" spans="1:14" ht="14.45" customHeight="1" x14ac:dyDescent="0.2">
      <c r="A339" s="748" t="s">
        <v>585</v>
      </c>
      <c r="B339" s="749" t="s">
        <v>586</v>
      </c>
      <c r="C339" s="750" t="s">
        <v>600</v>
      </c>
      <c r="D339" s="751" t="s">
        <v>601</v>
      </c>
      <c r="E339" s="752">
        <v>50113001</v>
      </c>
      <c r="F339" s="751" t="s">
        <v>617</v>
      </c>
      <c r="G339" s="750" t="s">
        <v>625</v>
      </c>
      <c r="H339" s="750">
        <v>849578</v>
      </c>
      <c r="I339" s="750">
        <v>149480</v>
      </c>
      <c r="J339" s="750" t="s">
        <v>1178</v>
      </c>
      <c r="K339" s="750" t="s">
        <v>1180</v>
      </c>
      <c r="L339" s="753">
        <v>66.186923076923094</v>
      </c>
      <c r="M339" s="753">
        <v>13</v>
      </c>
      <c r="N339" s="754">
        <v>860.43000000000018</v>
      </c>
    </row>
    <row r="340" spans="1:14" ht="14.45" customHeight="1" x14ac:dyDescent="0.2">
      <c r="A340" s="748" t="s">
        <v>585</v>
      </c>
      <c r="B340" s="749" t="s">
        <v>586</v>
      </c>
      <c r="C340" s="750" t="s">
        <v>600</v>
      </c>
      <c r="D340" s="751" t="s">
        <v>601</v>
      </c>
      <c r="E340" s="752">
        <v>50113002</v>
      </c>
      <c r="F340" s="751" t="s">
        <v>1181</v>
      </c>
      <c r="G340" s="750" t="s">
        <v>618</v>
      </c>
      <c r="H340" s="750">
        <v>211910</v>
      </c>
      <c r="I340" s="750">
        <v>211910</v>
      </c>
      <c r="J340" s="750" t="s">
        <v>1182</v>
      </c>
      <c r="K340" s="750" t="s">
        <v>1183</v>
      </c>
      <c r="L340" s="753">
        <v>3771.24</v>
      </c>
      <c r="M340" s="753">
        <v>1</v>
      </c>
      <c r="N340" s="754">
        <v>3771.24</v>
      </c>
    </row>
    <row r="341" spans="1:14" ht="14.45" customHeight="1" x14ac:dyDescent="0.2">
      <c r="A341" s="748" t="s">
        <v>585</v>
      </c>
      <c r="B341" s="749" t="s">
        <v>586</v>
      </c>
      <c r="C341" s="750" t="s">
        <v>600</v>
      </c>
      <c r="D341" s="751" t="s">
        <v>601</v>
      </c>
      <c r="E341" s="752">
        <v>50113002</v>
      </c>
      <c r="F341" s="751" t="s">
        <v>1181</v>
      </c>
      <c r="G341" s="750" t="s">
        <v>618</v>
      </c>
      <c r="H341" s="750">
        <v>103414</v>
      </c>
      <c r="I341" s="750">
        <v>3414</v>
      </c>
      <c r="J341" s="750" t="s">
        <v>1184</v>
      </c>
      <c r="K341" s="750" t="s">
        <v>1185</v>
      </c>
      <c r="L341" s="753">
        <v>2513.7400000000002</v>
      </c>
      <c r="M341" s="753">
        <v>1</v>
      </c>
      <c r="N341" s="754">
        <v>2513.7400000000002</v>
      </c>
    </row>
    <row r="342" spans="1:14" ht="14.45" customHeight="1" x14ac:dyDescent="0.2">
      <c r="A342" s="748" t="s">
        <v>585</v>
      </c>
      <c r="B342" s="749" t="s">
        <v>586</v>
      </c>
      <c r="C342" s="750" t="s">
        <v>600</v>
      </c>
      <c r="D342" s="751" t="s">
        <v>601</v>
      </c>
      <c r="E342" s="752">
        <v>50113002</v>
      </c>
      <c r="F342" s="751" t="s">
        <v>1181</v>
      </c>
      <c r="G342" s="750" t="s">
        <v>618</v>
      </c>
      <c r="H342" s="750">
        <v>397302</v>
      </c>
      <c r="I342" s="750">
        <v>3290</v>
      </c>
      <c r="J342" s="750" t="s">
        <v>1184</v>
      </c>
      <c r="K342" s="750" t="s">
        <v>1186</v>
      </c>
      <c r="L342" s="753">
        <v>1322.73</v>
      </c>
      <c r="M342" s="753">
        <v>1</v>
      </c>
      <c r="N342" s="754">
        <v>1322.73</v>
      </c>
    </row>
    <row r="343" spans="1:14" ht="14.45" customHeight="1" x14ac:dyDescent="0.2">
      <c r="A343" s="748" t="s">
        <v>585</v>
      </c>
      <c r="B343" s="749" t="s">
        <v>586</v>
      </c>
      <c r="C343" s="750" t="s">
        <v>600</v>
      </c>
      <c r="D343" s="751" t="s">
        <v>601</v>
      </c>
      <c r="E343" s="752">
        <v>50113002</v>
      </c>
      <c r="F343" s="751" t="s">
        <v>1181</v>
      </c>
      <c r="G343" s="750" t="s">
        <v>618</v>
      </c>
      <c r="H343" s="750">
        <v>394774</v>
      </c>
      <c r="I343" s="750">
        <v>157118</v>
      </c>
      <c r="J343" s="750" t="s">
        <v>1187</v>
      </c>
      <c r="K343" s="750" t="s">
        <v>1188</v>
      </c>
      <c r="L343" s="753">
        <v>3740</v>
      </c>
      <c r="M343" s="753">
        <v>1</v>
      </c>
      <c r="N343" s="754">
        <v>3740</v>
      </c>
    </row>
    <row r="344" spans="1:14" ht="14.45" customHeight="1" x14ac:dyDescent="0.2">
      <c r="A344" s="748" t="s">
        <v>585</v>
      </c>
      <c r="B344" s="749" t="s">
        <v>586</v>
      </c>
      <c r="C344" s="750" t="s">
        <v>600</v>
      </c>
      <c r="D344" s="751" t="s">
        <v>601</v>
      </c>
      <c r="E344" s="752">
        <v>50113006</v>
      </c>
      <c r="F344" s="751" t="s">
        <v>1189</v>
      </c>
      <c r="G344" s="750" t="s">
        <v>625</v>
      </c>
      <c r="H344" s="750">
        <v>33833</v>
      </c>
      <c r="I344" s="750">
        <v>33833</v>
      </c>
      <c r="J344" s="750" t="s">
        <v>1190</v>
      </c>
      <c r="K344" s="750" t="s">
        <v>1191</v>
      </c>
      <c r="L344" s="753">
        <v>201.59000000000003</v>
      </c>
      <c r="M344" s="753">
        <v>4</v>
      </c>
      <c r="N344" s="754">
        <v>806.36000000000013</v>
      </c>
    </row>
    <row r="345" spans="1:14" ht="14.45" customHeight="1" x14ac:dyDescent="0.2">
      <c r="A345" s="748" t="s">
        <v>585</v>
      </c>
      <c r="B345" s="749" t="s">
        <v>586</v>
      </c>
      <c r="C345" s="750" t="s">
        <v>600</v>
      </c>
      <c r="D345" s="751" t="s">
        <v>601</v>
      </c>
      <c r="E345" s="752">
        <v>50113006</v>
      </c>
      <c r="F345" s="751" t="s">
        <v>1189</v>
      </c>
      <c r="G345" s="750" t="s">
        <v>625</v>
      </c>
      <c r="H345" s="750">
        <v>846763</v>
      </c>
      <c r="I345" s="750">
        <v>33419</v>
      </c>
      <c r="J345" s="750" t="s">
        <v>1192</v>
      </c>
      <c r="K345" s="750" t="s">
        <v>1193</v>
      </c>
      <c r="L345" s="753">
        <v>121.083</v>
      </c>
      <c r="M345" s="753">
        <v>10</v>
      </c>
      <c r="N345" s="754">
        <v>1210.83</v>
      </c>
    </row>
    <row r="346" spans="1:14" ht="14.45" customHeight="1" x14ac:dyDescent="0.2">
      <c r="A346" s="748" t="s">
        <v>585</v>
      </c>
      <c r="B346" s="749" t="s">
        <v>586</v>
      </c>
      <c r="C346" s="750" t="s">
        <v>600</v>
      </c>
      <c r="D346" s="751" t="s">
        <v>601</v>
      </c>
      <c r="E346" s="752">
        <v>50113006</v>
      </c>
      <c r="F346" s="751" t="s">
        <v>1189</v>
      </c>
      <c r="G346" s="750" t="s">
        <v>618</v>
      </c>
      <c r="H346" s="750">
        <v>841761</v>
      </c>
      <c r="I346" s="750">
        <v>0</v>
      </c>
      <c r="J346" s="750" t="s">
        <v>1194</v>
      </c>
      <c r="K346" s="750" t="s">
        <v>587</v>
      </c>
      <c r="L346" s="753">
        <v>134.435</v>
      </c>
      <c r="M346" s="753">
        <v>28</v>
      </c>
      <c r="N346" s="754">
        <v>3764.18</v>
      </c>
    </row>
    <row r="347" spans="1:14" ht="14.45" customHeight="1" x14ac:dyDescent="0.2">
      <c r="A347" s="748" t="s">
        <v>585</v>
      </c>
      <c r="B347" s="749" t="s">
        <v>586</v>
      </c>
      <c r="C347" s="750" t="s">
        <v>600</v>
      </c>
      <c r="D347" s="751" t="s">
        <v>601</v>
      </c>
      <c r="E347" s="752">
        <v>50113006</v>
      </c>
      <c r="F347" s="751" t="s">
        <v>1189</v>
      </c>
      <c r="G347" s="750" t="s">
        <v>625</v>
      </c>
      <c r="H347" s="750">
        <v>133220</v>
      </c>
      <c r="I347" s="750">
        <v>33220</v>
      </c>
      <c r="J347" s="750" t="s">
        <v>1195</v>
      </c>
      <c r="K347" s="750" t="s">
        <v>1196</v>
      </c>
      <c r="L347" s="753">
        <v>195.99</v>
      </c>
      <c r="M347" s="753">
        <v>4</v>
      </c>
      <c r="N347" s="754">
        <v>783.96</v>
      </c>
    </row>
    <row r="348" spans="1:14" ht="14.45" customHeight="1" x14ac:dyDescent="0.2">
      <c r="A348" s="748" t="s">
        <v>585</v>
      </c>
      <c r="B348" s="749" t="s">
        <v>586</v>
      </c>
      <c r="C348" s="750" t="s">
        <v>600</v>
      </c>
      <c r="D348" s="751" t="s">
        <v>601</v>
      </c>
      <c r="E348" s="752">
        <v>50113008</v>
      </c>
      <c r="F348" s="751" t="s">
        <v>1197</v>
      </c>
      <c r="G348" s="750"/>
      <c r="H348" s="750"/>
      <c r="I348" s="750">
        <v>62464</v>
      </c>
      <c r="J348" s="750" t="s">
        <v>1198</v>
      </c>
      <c r="K348" s="750" t="s">
        <v>1199</v>
      </c>
      <c r="L348" s="753">
        <v>9157.759765625</v>
      </c>
      <c r="M348" s="753">
        <v>2</v>
      </c>
      <c r="N348" s="754">
        <v>18315.51953125</v>
      </c>
    </row>
    <row r="349" spans="1:14" ht="14.45" customHeight="1" x14ac:dyDescent="0.2">
      <c r="A349" s="748" t="s">
        <v>585</v>
      </c>
      <c r="B349" s="749" t="s">
        <v>586</v>
      </c>
      <c r="C349" s="750" t="s">
        <v>600</v>
      </c>
      <c r="D349" s="751" t="s">
        <v>601</v>
      </c>
      <c r="E349" s="752">
        <v>50113008</v>
      </c>
      <c r="F349" s="751" t="s">
        <v>1197</v>
      </c>
      <c r="G349" s="750"/>
      <c r="H349" s="750"/>
      <c r="I349" s="750">
        <v>230686</v>
      </c>
      <c r="J349" s="750" t="s">
        <v>1200</v>
      </c>
      <c r="K349" s="750" t="s">
        <v>1201</v>
      </c>
      <c r="L349" s="753">
        <v>8610.7998046875</v>
      </c>
      <c r="M349" s="753">
        <v>2</v>
      </c>
      <c r="N349" s="754">
        <v>17221.599609375</v>
      </c>
    </row>
    <row r="350" spans="1:14" ht="14.45" customHeight="1" x14ac:dyDescent="0.2">
      <c r="A350" s="748" t="s">
        <v>585</v>
      </c>
      <c r="B350" s="749" t="s">
        <v>586</v>
      </c>
      <c r="C350" s="750" t="s">
        <v>600</v>
      </c>
      <c r="D350" s="751" t="s">
        <v>601</v>
      </c>
      <c r="E350" s="752">
        <v>50113013</v>
      </c>
      <c r="F350" s="751" t="s">
        <v>1202</v>
      </c>
      <c r="G350" s="750" t="s">
        <v>625</v>
      </c>
      <c r="H350" s="750">
        <v>194155</v>
      </c>
      <c r="I350" s="750">
        <v>94155</v>
      </c>
      <c r="J350" s="750" t="s">
        <v>1203</v>
      </c>
      <c r="K350" s="750" t="s">
        <v>1204</v>
      </c>
      <c r="L350" s="753">
        <v>320.32</v>
      </c>
      <c r="M350" s="753">
        <v>2</v>
      </c>
      <c r="N350" s="754">
        <v>640.64</v>
      </c>
    </row>
    <row r="351" spans="1:14" ht="14.45" customHeight="1" x14ac:dyDescent="0.2">
      <c r="A351" s="748" t="s">
        <v>585</v>
      </c>
      <c r="B351" s="749" t="s">
        <v>586</v>
      </c>
      <c r="C351" s="750" t="s">
        <v>600</v>
      </c>
      <c r="D351" s="751" t="s">
        <v>601</v>
      </c>
      <c r="E351" s="752">
        <v>50113013</v>
      </c>
      <c r="F351" s="751" t="s">
        <v>1202</v>
      </c>
      <c r="G351" s="750" t="s">
        <v>587</v>
      </c>
      <c r="H351" s="750">
        <v>185524</v>
      </c>
      <c r="I351" s="750">
        <v>85524</v>
      </c>
      <c r="J351" s="750" t="s">
        <v>1205</v>
      </c>
      <c r="K351" s="750" t="s">
        <v>1206</v>
      </c>
      <c r="L351" s="753">
        <v>100.42</v>
      </c>
      <c r="M351" s="753">
        <v>1</v>
      </c>
      <c r="N351" s="754">
        <v>100.42</v>
      </c>
    </row>
    <row r="352" spans="1:14" ht="14.45" customHeight="1" x14ac:dyDescent="0.2">
      <c r="A352" s="748" t="s">
        <v>585</v>
      </c>
      <c r="B352" s="749" t="s">
        <v>586</v>
      </c>
      <c r="C352" s="750" t="s">
        <v>600</v>
      </c>
      <c r="D352" s="751" t="s">
        <v>601</v>
      </c>
      <c r="E352" s="752">
        <v>50113013</v>
      </c>
      <c r="F352" s="751" t="s">
        <v>1202</v>
      </c>
      <c r="G352" s="750" t="s">
        <v>625</v>
      </c>
      <c r="H352" s="750">
        <v>203097</v>
      </c>
      <c r="I352" s="750">
        <v>203097</v>
      </c>
      <c r="J352" s="750" t="s">
        <v>1207</v>
      </c>
      <c r="K352" s="750" t="s">
        <v>1208</v>
      </c>
      <c r="L352" s="753">
        <v>167.54000000000002</v>
      </c>
      <c r="M352" s="753">
        <v>7</v>
      </c>
      <c r="N352" s="754">
        <v>1172.7800000000002</v>
      </c>
    </row>
    <row r="353" spans="1:14" ht="14.45" customHeight="1" x14ac:dyDescent="0.2">
      <c r="A353" s="748" t="s">
        <v>585</v>
      </c>
      <c r="B353" s="749" t="s">
        <v>586</v>
      </c>
      <c r="C353" s="750" t="s">
        <v>600</v>
      </c>
      <c r="D353" s="751" t="s">
        <v>601</v>
      </c>
      <c r="E353" s="752">
        <v>50113013</v>
      </c>
      <c r="F353" s="751" t="s">
        <v>1202</v>
      </c>
      <c r="G353" s="750" t="s">
        <v>618</v>
      </c>
      <c r="H353" s="750">
        <v>172972</v>
      </c>
      <c r="I353" s="750">
        <v>72972</v>
      </c>
      <c r="J353" s="750" t="s">
        <v>1209</v>
      </c>
      <c r="K353" s="750" t="s">
        <v>1210</v>
      </c>
      <c r="L353" s="753">
        <v>181.58949152542371</v>
      </c>
      <c r="M353" s="753">
        <v>58.999999999999986</v>
      </c>
      <c r="N353" s="754">
        <v>10713.779999999997</v>
      </c>
    </row>
    <row r="354" spans="1:14" ht="14.45" customHeight="1" x14ac:dyDescent="0.2">
      <c r="A354" s="748" t="s">
        <v>585</v>
      </c>
      <c r="B354" s="749" t="s">
        <v>586</v>
      </c>
      <c r="C354" s="750" t="s">
        <v>600</v>
      </c>
      <c r="D354" s="751" t="s">
        <v>601</v>
      </c>
      <c r="E354" s="752">
        <v>50113013</v>
      </c>
      <c r="F354" s="751" t="s">
        <v>1202</v>
      </c>
      <c r="G354" s="750" t="s">
        <v>625</v>
      </c>
      <c r="H354" s="750">
        <v>105951</v>
      </c>
      <c r="I354" s="750">
        <v>5951</v>
      </c>
      <c r="J354" s="750" t="s">
        <v>1211</v>
      </c>
      <c r="K354" s="750" t="s">
        <v>1212</v>
      </c>
      <c r="L354" s="753">
        <v>114.88666666666667</v>
      </c>
      <c r="M354" s="753">
        <v>9</v>
      </c>
      <c r="N354" s="754">
        <v>1033.98</v>
      </c>
    </row>
    <row r="355" spans="1:14" ht="14.45" customHeight="1" x14ac:dyDescent="0.2">
      <c r="A355" s="748" t="s">
        <v>585</v>
      </c>
      <c r="B355" s="749" t="s">
        <v>586</v>
      </c>
      <c r="C355" s="750" t="s">
        <v>600</v>
      </c>
      <c r="D355" s="751" t="s">
        <v>601</v>
      </c>
      <c r="E355" s="752">
        <v>50113013</v>
      </c>
      <c r="F355" s="751" t="s">
        <v>1202</v>
      </c>
      <c r="G355" s="750" t="s">
        <v>618</v>
      </c>
      <c r="H355" s="750">
        <v>201961</v>
      </c>
      <c r="I355" s="750">
        <v>201961</v>
      </c>
      <c r="J355" s="750" t="s">
        <v>1213</v>
      </c>
      <c r="K355" s="750" t="s">
        <v>1214</v>
      </c>
      <c r="L355" s="753">
        <v>319.84142857142865</v>
      </c>
      <c r="M355" s="753">
        <v>63</v>
      </c>
      <c r="N355" s="754">
        <v>20150.010000000006</v>
      </c>
    </row>
    <row r="356" spans="1:14" ht="14.45" customHeight="1" x14ac:dyDescent="0.2">
      <c r="A356" s="748" t="s">
        <v>585</v>
      </c>
      <c r="B356" s="749" t="s">
        <v>586</v>
      </c>
      <c r="C356" s="750" t="s">
        <v>600</v>
      </c>
      <c r="D356" s="751" t="s">
        <v>601</v>
      </c>
      <c r="E356" s="752">
        <v>50113013</v>
      </c>
      <c r="F356" s="751" t="s">
        <v>1202</v>
      </c>
      <c r="G356" s="750" t="s">
        <v>618</v>
      </c>
      <c r="H356" s="750">
        <v>136083</v>
      </c>
      <c r="I356" s="750">
        <v>136083</v>
      </c>
      <c r="J356" s="750" t="s">
        <v>1215</v>
      </c>
      <c r="K356" s="750" t="s">
        <v>1216</v>
      </c>
      <c r="L356" s="753">
        <v>407.48</v>
      </c>
      <c r="M356" s="753">
        <v>4.4000000000000004</v>
      </c>
      <c r="N356" s="754">
        <v>1792.9120000000003</v>
      </c>
    </row>
    <row r="357" spans="1:14" ht="14.45" customHeight="1" x14ac:dyDescent="0.2">
      <c r="A357" s="748" t="s">
        <v>585</v>
      </c>
      <c r="B357" s="749" t="s">
        <v>586</v>
      </c>
      <c r="C357" s="750" t="s">
        <v>600</v>
      </c>
      <c r="D357" s="751" t="s">
        <v>601</v>
      </c>
      <c r="E357" s="752">
        <v>50113013</v>
      </c>
      <c r="F357" s="751" t="s">
        <v>1202</v>
      </c>
      <c r="G357" s="750" t="s">
        <v>625</v>
      </c>
      <c r="H357" s="750">
        <v>183817</v>
      </c>
      <c r="I357" s="750">
        <v>183817</v>
      </c>
      <c r="J357" s="750" t="s">
        <v>1217</v>
      </c>
      <c r="K357" s="750" t="s">
        <v>1218</v>
      </c>
      <c r="L357" s="753">
        <v>1135.2288888888907</v>
      </c>
      <c r="M357" s="753">
        <v>9</v>
      </c>
      <c r="N357" s="754">
        <v>10217.060000000016</v>
      </c>
    </row>
    <row r="358" spans="1:14" ht="14.45" customHeight="1" x14ac:dyDescent="0.2">
      <c r="A358" s="748" t="s">
        <v>585</v>
      </c>
      <c r="B358" s="749" t="s">
        <v>586</v>
      </c>
      <c r="C358" s="750" t="s">
        <v>600</v>
      </c>
      <c r="D358" s="751" t="s">
        <v>601</v>
      </c>
      <c r="E358" s="752">
        <v>50113013</v>
      </c>
      <c r="F358" s="751" t="s">
        <v>1202</v>
      </c>
      <c r="G358" s="750" t="s">
        <v>618</v>
      </c>
      <c r="H358" s="750">
        <v>164831</v>
      </c>
      <c r="I358" s="750">
        <v>64831</v>
      </c>
      <c r="J358" s="750" t="s">
        <v>1219</v>
      </c>
      <c r="K358" s="750" t="s">
        <v>1220</v>
      </c>
      <c r="L358" s="753">
        <v>198.88</v>
      </c>
      <c r="M358" s="753">
        <v>0.6</v>
      </c>
      <c r="N358" s="754">
        <v>119.32799999999999</v>
      </c>
    </row>
    <row r="359" spans="1:14" ht="14.45" customHeight="1" x14ac:dyDescent="0.2">
      <c r="A359" s="748" t="s">
        <v>585</v>
      </c>
      <c r="B359" s="749" t="s">
        <v>586</v>
      </c>
      <c r="C359" s="750" t="s">
        <v>600</v>
      </c>
      <c r="D359" s="751" t="s">
        <v>601</v>
      </c>
      <c r="E359" s="752">
        <v>50113013</v>
      </c>
      <c r="F359" s="751" t="s">
        <v>1202</v>
      </c>
      <c r="G359" s="750" t="s">
        <v>618</v>
      </c>
      <c r="H359" s="750">
        <v>183926</v>
      </c>
      <c r="I359" s="750">
        <v>183926</v>
      </c>
      <c r="J359" s="750" t="s">
        <v>1221</v>
      </c>
      <c r="K359" s="750" t="s">
        <v>1218</v>
      </c>
      <c r="L359" s="753">
        <v>132.65999999999943</v>
      </c>
      <c r="M359" s="753">
        <v>64.200000000000102</v>
      </c>
      <c r="N359" s="754">
        <v>8516.7719999999772</v>
      </c>
    </row>
    <row r="360" spans="1:14" ht="14.45" customHeight="1" x14ac:dyDescent="0.2">
      <c r="A360" s="748" t="s">
        <v>585</v>
      </c>
      <c r="B360" s="749" t="s">
        <v>586</v>
      </c>
      <c r="C360" s="750" t="s">
        <v>600</v>
      </c>
      <c r="D360" s="751" t="s">
        <v>601</v>
      </c>
      <c r="E360" s="752">
        <v>50113013</v>
      </c>
      <c r="F360" s="751" t="s">
        <v>1202</v>
      </c>
      <c r="G360" s="750" t="s">
        <v>618</v>
      </c>
      <c r="H360" s="750">
        <v>190778</v>
      </c>
      <c r="I360" s="750">
        <v>90778</v>
      </c>
      <c r="J360" s="750" t="s">
        <v>1222</v>
      </c>
      <c r="K360" s="750" t="s">
        <v>1223</v>
      </c>
      <c r="L360" s="753">
        <v>82.239999999999966</v>
      </c>
      <c r="M360" s="753">
        <v>1</v>
      </c>
      <c r="N360" s="754">
        <v>82.239999999999966</v>
      </c>
    </row>
    <row r="361" spans="1:14" ht="14.45" customHeight="1" x14ac:dyDescent="0.2">
      <c r="A361" s="748" t="s">
        <v>585</v>
      </c>
      <c r="B361" s="749" t="s">
        <v>586</v>
      </c>
      <c r="C361" s="750" t="s">
        <v>600</v>
      </c>
      <c r="D361" s="751" t="s">
        <v>601</v>
      </c>
      <c r="E361" s="752">
        <v>50113013</v>
      </c>
      <c r="F361" s="751" t="s">
        <v>1202</v>
      </c>
      <c r="G361" s="750" t="s">
        <v>618</v>
      </c>
      <c r="H361" s="750">
        <v>193921</v>
      </c>
      <c r="I361" s="750">
        <v>93921</v>
      </c>
      <c r="J361" s="750" t="s">
        <v>1224</v>
      </c>
      <c r="K361" s="750" t="s">
        <v>1225</v>
      </c>
      <c r="L361" s="753">
        <v>230.22</v>
      </c>
      <c r="M361" s="753">
        <v>2</v>
      </c>
      <c r="N361" s="754">
        <v>460.44</v>
      </c>
    </row>
    <row r="362" spans="1:14" ht="14.45" customHeight="1" x14ac:dyDescent="0.2">
      <c r="A362" s="748" t="s">
        <v>585</v>
      </c>
      <c r="B362" s="749" t="s">
        <v>586</v>
      </c>
      <c r="C362" s="750" t="s">
        <v>600</v>
      </c>
      <c r="D362" s="751" t="s">
        <v>601</v>
      </c>
      <c r="E362" s="752">
        <v>50113013</v>
      </c>
      <c r="F362" s="751" t="s">
        <v>1202</v>
      </c>
      <c r="G362" s="750" t="s">
        <v>618</v>
      </c>
      <c r="H362" s="750">
        <v>131654</v>
      </c>
      <c r="I362" s="750">
        <v>131654</v>
      </c>
      <c r="J362" s="750" t="s">
        <v>1226</v>
      </c>
      <c r="K362" s="750" t="s">
        <v>1227</v>
      </c>
      <c r="L362" s="753">
        <v>264</v>
      </c>
      <c r="M362" s="753">
        <v>2</v>
      </c>
      <c r="N362" s="754">
        <v>528</v>
      </c>
    </row>
    <row r="363" spans="1:14" ht="14.45" customHeight="1" x14ac:dyDescent="0.2">
      <c r="A363" s="748" t="s">
        <v>585</v>
      </c>
      <c r="B363" s="749" t="s">
        <v>586</v>
      </c>
      <c r="C363" s="750" t="s">
        <v>600</v>
      </c>
      <c r="D363" s="751" t="s">
        <v>601</v>
      </c>
      <c r="E363" s="752">
        <v>50113013</v>
      </c>
      <c r="F363" s="751" t="s">
        <v>1202</v>
      </c>
      <c r="G363" s="750" t="s">
        <v>618</v>
      </c>
      <c r="H363" s="750">
        <v>131656</v>
      </c>
      <c r="I363" s="750">
        <v>131656</v>
      </c>
      <c r="J363" s="750" t="s">
        <v>1228</v>
      </c>
      <c r="K363" s="750" t="s">
        <v>1229</v>
      </c>
      <c r="L363" s="753">
        <v>517</v>
      </c>
      <c r="M363" s="753">
        <v>1</v>
      </c>
      <c r="N363" s="754">
        <v>517</v>
      </c>
    </row>
    <row r="364" spans="1:14" ht="14.45" customHeight="1" x14ac:dyDescent="0.2">
      <c r="A364" s="748" t="s">
        <v>585</v>
      </c>
      <c r="B364" s="749" t="s">
        <v>586</v>
      </c>
      <c r="C364" s="750" t="s">
        <v>600</v>
      </c>
      <c r="D364" s="751" t="s">
        <v>601</v>
      </c>
      <c r="E364" s="752">
        <v>50113013</v>
      </c>
      <c r="F364" s="751" t="s">
        <v>1202</v>
      </c>
      <c r="G364" s="750" t="s">
        <v>618</v>
      </c>
      <c r="H364" s="750">
        <v>121240</v>
      </c>
      <c r="I364" s="750">
        <v>121240</v>
      </c>
      <c r="J364" s="750" t="s">
        <v>1230</v>
      </c>
      <c r="K364" s="750" t="s">
        <v>1231</v>
      </c>
      <c r="L364" s="753">
        <v>373.99998646837258</v>
      </c>
      <c r="M364" s="753">
        <v>0.4</v>
      </c>
      <c r="N364" s="754">
        <v>149.59999458734904</v>
      </c>
    </row>
    <row r="365" spans="1:14" ht="14.45" customHeight="1" x14ac:dyDescent="0.2">
      <c r="A365" s="748" t="s">
        <v>585</v>
      </c>
      <c r="B365" s="749" t="s">
        <v>586</v>
      </c>
      <c r="C365" s="750" t="s">
        <v>600</v>
      </c>
      <c r="D365" s="751" t="s">
        <v>601</v>
      </c>
      <c r="E365" s="752">
        <v>50113013</v>
      </c>
      <c r="F365" s="751" t="s">
        <v>1202</v>
      </c>
      <c r="G365" s="750" t="s">
        <v>618</v>
      </c>
      <c r="H365" s="750">
        <v>182977</v>
      </c>
      <c r="I365" s="750">
        <v>182977</v>
      </c>
      <c r="J365" s="750" t="s">
        <v>1232</v>
      </c>
      <c r="K365" s="750" t="s">
        <v>1218</v>
      </c>
      <c r="L365" s="753">
        <v>146.18249999999998</v>
      </c>
      <c r="M365" s="753">
        <v>4</v>
      </c>
      <c r="N365" s="754">
        <v>584.7299999999999</v>
      </c>
    </row>
    <row r="366" spans="1:14" ht="14.45" customHeight="1" x14ac:dyDescent="0.2">
      <c r="A366" s="748" t="s">
        <v>585</v>
      </c>
      <c r="B366" s="749" t="s">
        <v>586</v>
      </c>
      <c r="C366" s="750" t="s">
        <v>600</v>
      </c>
      <c r="D366" s="751" t="s">
        <v>601</v>
      </c>
      <c r="E366" s="752">
        <v>50113013</v>
      </c>
      <c r="F366" s="751" t="s">
        <v>1202</v>
      </c>
      <c r="G366" s="750" t="s">
        <v>618</v>
      </c>
      <c r="H366" s="750">
        <v>108606</v>
      </c>
      <c r="I366" s="750">
        <v>108606</v>
      </c>
      <c r="J366" s="750" t="s">
        <v>1233</v>
      </c>
      <c r="K366" s="750" t="s">
        <v>1234</v>
      </c>
      <c r="L366" s="753">
        <v>73.58</v>
      </c>
      <c r="M366" s="753">
        <v>7</v>
      </c>
      <c r="N366" s="754">
        <v>515.05999999999995</v>
      </c>
    </row>
    <row r="367" spans="1:14" ht="14.45" customHeight="1" x14ac:dyDescent="0.2">
      <c r="A367" s="748" t="s">
        <v>585</v>
      </c>
      <c r="B367" s="749" t="s">
        <v>586</v>
      </c>
      <c r="C367" s="750" t="s">
        <v>600</v>
      </c>
      <c r="D367" s="751" t="s">
        <v>601</v>
      </c>
      <c r="E367" s="752">
        <v>50113013</v>
      </c>
      <c r="F367" s="751" t="s">
        <v>1202</v>
      </c>
      <c r="G367" s="750" t="s">
        <v>618</v>
      </c>
      <c r="H367" s="750">
        <v>162180</v>
      </c>
      <c r="I367" s="750">
        <v>162180</v>
      </c>
      <c r="J367" s="750" t="s">
        <v>1235</v>
      </c>
      <c r="K367" s="750" t="s">
        <v>1236</v>
      </c>
      <c r="L367" s="753">
        <v>152.90000000000003</v>
      </c>
      <c r="M367" s="753">
        <v>6.1999999999999993</v>
      </c>
      <c r="N367" s="754">
        <v>947.98</v>
      </c>
    </row>
    <row r="368" spans="1:14" ht="14.45" customHeight="1" x14ac:dyDescent="0.2">
      <c r="A368" s="748" t="s">
        <v>585</v>
      </c>
      <c r="B368" s="749" t="s">
        <v>586</v>
      </c>
      <c r="C368" s="750" t="s">
        <v>600</v>
      </c>
      <c r="D368" s="751" t="s">
        <v>601</v>
      </c>
      <c r="E368" s="752">
        <v>50113013</v>
      </c>
      <c r="F368" s="751" t="s">
        <v>1202</v>
      </c>
      <c r="G368" s="750" t="s">
        <v>618</v>
      </c>
      <c r="H368" s="750">
        <v>162187</v>
      </c>
      <c r="I368" s="750">
        <v>162187</v>
      </c>
      <c r="J368" s="750" t="s">
        <v>1237</v>
      </c>
      <c r="K368" s="750" t="s">
        <v>1238</v>
      </c>
      <c r="L368" s="753">
        <v>414.33333333333331</v>
      </c>
      <c r="M368" s="753">
        <v>6</v>
      </c>
      <c r="N368" s="754">
        <v>2486</v>
      </c>
    </row>
    <row r="369" spans="1:14" ht="14.45" customHeight="1" x14ac:dyDescent="0.2">
      <c r="A369" s="748" t="s">
        <v>585</v>
      </c>
      <c r="B369" s="749" t="s">
        <v>586</v>
      </c>
      <c r="C369" s="750" t="s">
        <v>600</v>
      </c>
      <c r="D369" s="751" t="s">
        <v>601</v>
      </c>
      <c r="E369" s="752">
        <v>50113013</v>
      </c>
      <c r="F369" s="751" t="s">
        <v>1202</v>
      </c>
      <c r="G369" s="750" t="s">
        <v>625</v>
      </c>
      <c r="H369" s="750">
        <v>849655</v>
      </c>
      <c r="I369" s="750">
        <v>129836</v>
      </c>
      <c r="J369" s="750" t="s">
        <v>1239</v>
      </c>
      <c r="K369" s="750" t="s">
        <v>1240</v>
      </c>
      <c r="L369" s="753">
        <v>265.76</v>
      </c>
      <c r="M369" s="753">
        <v>10</v>
      </c>
      <c r="N369" s="754">
        <v>2657.6</v>
      </c>
    </row>
    <row r="370" spans="1:14" ht="14.45" customHeight="1" x14ac:dyDescent="0.2">
      <c r="A370" s="748" t="s">
        <v>585</v>
      </c>
      <c r="B370" s="749" t="s">
        <v>586</v>
      </c>
      <c r="C370" s="750" t="s">
        <v>600</v>
      </c>
      <c r="D370" s="751" t="s">
        <v>601</v>
      </c>
      <c r="E370" s="752">
        <v>50113013</v>
      </c>
      <c r="F370" s="751" t="s">
        <v>1202</v>
      </c>
      <c r="G370" s="750" t="s">
        <v>618</v>
      </c>
      <c r="H370" s="750">
        <v>218400</v>
      </c>
      <c r="I370" s="750">
        <v>218400</v>
      </c>
      <c r="J370" s="750" t="s">
        <v>1241</v>
      </c>
      <c r="K370" s="750" t="s">
        <v>1242</v>
      </c>
      <c r="L370" s="753">
        <v>597.74</v>
      </c>
      <c r="M370" s="753">
        <v>2</v>
      </c>
      <c r="N370" s="754">
        <v>1195.48</v>
      </c>
    </row>
    <row r="371" spans="1:14" ht="14.45" customHeight="1" x14ac:dyDescent="0.2">
      <c r="A371" s="748" t="s">
        <v>585</v>
      </c>
      <c r="B371" s="749" t="s">
        <v>586</v>
      </c>
      <c r="C371" s="750" t="s">
        <v>600</v>
      </c>
      <c r="D371" s="751" t="s">
        <v>601</v>
      </c>
      <c r="E371" s="752">
        <v>50113013</v>
      </c>
      <c r="F371" s="751" t="s">
        <v>1202</v>
      </c>
      <c r="G371" s="750" t="s">
        <v>618</v>
      </c>
      <c r="H371" s="750">
        <v>844576</v>
      </c>
      <c r="I371" s="750">
        <v>100339</v>
      </c>
      <c r="J371" s="750" t="s">
        <v>1243</v>
      </c>
      <c r="K371" s="750" t="s">
        <v>1244</v>
      </c>
      <c r="L371" s="753">
        <v>97.500000000000043</v>
      </c>
      <c r="M371" s="753">
        <v>3</v>
      </c>
      <c r="N371" s="754">
        <v>292.50000000000011</v>
      </c>
    </row>
    <row r="372" spans="1:14" ht="14.45" customHeight="1" x14ac:dyDescent="0.2">
      <c r="A372" s="748" t="s">
        <v>585</v>
      </c>
      <c r="B372" s="749" t="s">
        <v>586</v>
      </c>
      <c r="C372" s="750" t="s">
        <v>600</v>
      </c>
      <c r="D372" s="751" t="s">
        <v>601</v>
      </c>
      <c r="E372" s="752">
        <v>50113013</v>
      </c>
      <c r="F372" s="751" t="s">
        <v>1202</v>
      </c>
      <c r="G372" s="750" t="s">
        <v>618</v>
      </c>
      <c r="H372" s="750">
        <v>132954</v>
      </c>
      <c r="I372" s="750">
        <v>32954</v>
      </c>
      <c r="J372" s="750" t="s">
        <v>1245</v>
      </c>
      <c r="K372" s="750" t="s">
        <v>1246</v>
      </c>
      <c r="L372" s="753">
        <v>84.580000000000013</v>
      </c>
      <c r="M372" s="753">
        <v>1</v>
      </c>
      <c r="N372" s="754">
        <v>84.580000000000013</v>
      </c>
    </row>
    <row r="373" spans="1:14" ht="14.45" customHeight="1" x14ac:dyDescent="0.2">
      <c r="A373" s="748" t="s">
        <v>585</v>
      </c>
      <c r="B373" s="749" t="s">
        <v>586</v>
      </c>
      <c r="C373" s="750" t="s">
        <v>600</v>
      </c>
      <c r="D373" s="751" t="s">
        <v>601</v>
      </c>
      <c r="E373" s="752">
        <v>50113013</v>
      </c>
      <c r="F373" s="751" t="s">
        <v>1202</v>
      </c>
      <c r="G373" s="750" t="s">
        <v>618</v>
      </c>
      <c r="H373" s="750">
        <v>102427</v>
      </c>
      <c r="I373" s="750">
        <v>2427</v>
      </c>
      <c r="J373" s="750" t="s">
        <v>1247</v>
      </c>
      <c r="K373" s="750" t="s">
        <v>1248</v>
      </c>
      <c r="L373" s="753">
        <v>88.46</v>
      </c>
      <c r="M373" s="753">
        <v>2</v>
      </c>
      <c r="N373" s="754">
        <v>176.92</v>
      </c>
    </row>
    <row r="374" spans="1:14" ht="14.45" customHeight="1" x14ac:dyDescent="0.2">
      <c r="A374" s="748" t="s">
        <v>585</v>
      </c>
      <c r="B374" s="749" t="s">
        <v>586</v>
      </c>
      <c r="C374" s="750" t="s">
        <v>600</v>
      </c>
      <c r="D374" s="751" t="s">
        <v>601</v>
      </c>
      <c r="E374" s="752">
        <v>50113013</v>
      </c>
      <c r="F374" s="751" t="s">
        <v>1202</v>
      </c>
      <c r="G374" s="750" t="s">
        <v>618</v>
      </c>
      <c r="H374" s="750">
        <v>101066</v>
      </c>
      <c r="I374" s="750">
        <v>1066</v>
      </c>
      <c r="J374" s="750" t="s">
        <v>1249</v>
      </c>
      <c r="K374" s="750" t="s">
        <v>1250</v>
      </c>
      <c r="L374" s="753">
        <v>57.395000000000003</v>
      </c>
      <c r="M374" s="753">
        <v>4</v>
      </c>
      <c r="N374" s="754">
        <v>229.58</v>
      </c>
    </row>
    <row r="375" spans="1:14" ht="14.45" customHeight="1" x14ac:dyDescent="0.2">
      <c r="A375" s="748" t="s">
        <v>585</v>
      </c>
      <c r="B375" s="749" t="s">
        <v>586</v>
      </c>
      <c r="C375" s="750" t="s">
        <v>600</v>
      </c>
      <c r="D375" s="751" t="s">
        <v>601</v>
      </c>
      <c r="E375" s="752">
        <v>50113013</v>
      </c>
      <c r="F375" s="751" t="s">
        <v>1202</v>
      </c>
      <c r="G375" s="750" t="s">
        <v>618</v>
      </c>
      <c r="H375" s="750">
        <v>207280</v>
      </c>
      <c r="I375" s="750">
        <v>207280</v>
      </c>
      <c r="J375" s="750" t="s">
        <v>1251</v>
      </c>
      <c r="K375" s="750" t="s">
        <v>1252</v>
      </c>
      <c r="L375" s="753">
        <v>129.97999999999999</v>
      </c>
      <c r="M375" s="753">
        <v>2</v>
      </c>
      <c r="N375" s="754">
        <v>259.95999999999998</v>
      </c>
    </row>
    <row r="376" spans="1:14" ht="14.45" customHeight="1" x14ac:dyDescent="0.2">
      <c r="A376" s="748" t="s">
        <v>585</v>
      </c>
      <c r="B376" s="749" t="s">
        <v>586</v>
      </c>
      <c r="C376" s="750" t="s">
        <v>600</v>
      </c>
      <c r="D376" s="751" t="s">
        <v>601</v>
      </c>
      <c r="E376" s="752">
        <v>50113013</v>
      </c>
      <c r="F376" s="751" t="s">
        <v>1202</v>
      </c>
      <c r="G376" s="750" t="s">
        <v>618</v>
      </c>
      <c r="H376" s="750">
        <v>847476</v>
      </c>
      <c r="I376" s="750">
        <v>112782</v>
      </c>
      <c r="J376" s="750" t="s">
        <v>1253</v>
      </c>
      <c r="K376" s="750" t="s">
        <v>1254</v>
      </c>
      <c r="L376" s="753">
        <v>674.31349999999986</v>
      </c>
      <c r="M376" s="753">
        <v>0.2</v>
      </c>
      <c r="N376" s="754">
        <v>134.86269999999999</v>
      </c>
    </row>
    <row r="377" spans="1:14" ht="14.45" customHeight="1" x14ac:dyDescent="0.2">
      <c r="A377" s="748" t="s">
        <v>585</v>
      </c>
      <c r="B377" s="749" t="s">
        <v>586</v>
      </c>
      <c r="C377" s="750" t="s">
        <v>600</v>
      </c>
      <c r="D377" s="751" t="s">
        <v>601</v>
      </c>
      <c r="E377" s="752">
        <v>50113013</v>
      </c>
      <c r="F377" s="751" t="s">
        <v>1202</v>
      </c>
      <c r="G377" s="750" t="s">
        <v>618</v>
      </c>
      <c r="H377" s="750">
        <v>96414</v>
      </c>
      <c r="I377" s="750">
        <v>96414</v>
      </c>
      <c r="J377" s="750" t="s">
        <v>1255</v>
      </c>
      <c r="K377" s="750" t="s">
        <v>1256</v>
      </c>
      <c r="L377" s="753">
        <v>58.780952380952385</v>
      </c>
      <c r="M377" s="753">
        <v>21</v>
      </c>
      <c r="N377" s="754">
        <v>1234.4000000000001</v>
      </c>
    </row>
    <row r="378" spans="1:14" ht="14.45" customHeight="1" x14ac:dyDescent="0.2">
      <c r="A378" s="748" t="s">
        <v>585</v>
      </c>
      <c r="B378" s="749" t="s">
        <v>586</v>
      </c>
      <c r="C378" s="750" t="s">
        <v>600</v>
      </c>
      <c r="D378" s="751" t="s">
        <v>601</v>
      </c>
      <c r="E378" s="752">
        <v>50113013</v>
      </c>
      <c r="F378" s="751" t="s">
        <v>1202</v>
      </c>
      <c r="G378" s="750" t="s">
        <v>618</v>
      </c>
      <c r="H378" s="750">
        <v>216183</v>
      </c>
      <c r="I378" s="750">
        <v>216183</v>
      </c>
      <c r="J378" s="750" t="s">
        <v>1257</v>
      </c>
      <c r="K378" s="750" t="s">
        <v>1258</v>
      </c>
      <c r="L378" s="753">
        <v>249.43</v>
      </c>
      <c r="M378" s="753">
        <v>10</v>
      </c>
      <c r="N378" s="754">
        <v>2494.3000000000002</v>
      </c>
    </row>
    <row r="379" spans="1:14" ht="14.45" customHeight="1" x14ac:dyDescent="0.2">
      <c r="A379" s="748" t="s">
        <v>585</v>
      </c>
      <c r="B379" s="749" t="s">
        <v>586</v>
      </c>
      <c r="C379" s="750" t="s">
        <v>600</v>
      </c>
      <c r="D379" s="751" t="s">
        <v>601</v>
      </c>
      <c r="E379" s="752">
        <v>50113013</v>
      </c>
      <c r="F379" s="751" t="s">
        <v>1202</v>
      </c>
      <c r="G379" s="750" t="s">
        <v>625</v>
      </c>
      <c r="H379" s="750">
        <v>197699</v>
      </c>
      <c r="I379" s="750">
        <v>197699</v>
      </c>
      <c r="J379" s="750" t="s">
        <v>1259</v>
      </c>
      <c r="K379" s="750" t="s">
        <v>1260</v>
      </c>
      <c r="L379" s="753">
        <v>0</v>
      </c>
      <c r="M379" s="753">
        <v>0</v>
      </c>
      <c r="N379" s="754">
        <v>0</v>
      </c>
    </row>
    <row r="380" spans="1:14" ht="14.45" customHeight="1" x14ac:dyDescent="0.2">
      <c r="A380" s="748" t="s">
        <v>585</v>
      </c>
      <c r="B380" s="749" t="s">
        <v>586</v>
      </c>
      <c r="C380" s="750" t="s">
        <v>600</v>
      </c>
      <c r="D380" s="751" t="s">
        <v>601</v>
      </c>
      <c r="E380" s="752">
        <v>50113013</v>
      </c>
      <c r="F380" s="751" t="s">
        <v>1202</v>
      </c>
      <c r="G380" s="750" t="s">
        <v>618</v>
      </c>
      <c r="H380" s="750">
        <v>846019</v>
      </c>
      <c r="I380" s="750">
        <v>107744</v>
      </c>
      <c r="J380" s="750" t="s">
        <v>1261</v>
      </c>
      <c r="K380" s="750" t="s">
        <v>1262</v>
      </c>
      <c r="L380" s="753">
        <v>162.82</v>
      </c>
      <c r="M380" s="753">
        <v>2</v>
      </c>
      <c r="N380" s="754">
        <v>325.64</v>
      </c>
    </row>
    <row r="381" spans="1:14" ht="14.45" customHeight="1" x14ac:dyDescent="0.2">
      <c r="A381" s="748" t="s">
        <v>585</v>
      </c>
      <c r="B381" s="749" t="s">
        <v>586</v>
      </c>
      <c r="C381" s="750" t="s">
        <v>600</v>
      </c>
      <c r="D381" s="751" t="s">
        <v>601</v>
      </c>
      <c r="E381" s="752">
        <v>50113013</v>
      </c>
      <c r="F381" s="751" t="s">
        <v>1202</v>
      </c>
      <c r="G381" s="750" t="s">
        <v>625</v>
      </c>
      <c r="H381" s="750">
        <v>111592</v>
      </c>
      <c r="I381" s="750">
        <v>11592</v>
      </c>
      <c r="J381" s="750" t="s">
        <v>1263</v>
      </c>
      <c r="K381" s="750" t="s">
        <v>1264</v>
      </c>
      <c r="L381" s="753">
        <v>368.96999999999997</v>
      </c>
      <c r="M381" s="753">
        <v>2</v>
      </c>
      <c r="N381" s="754">
        <v>737.93999999999994</v>
      </c>
    </row>
    <row r="382" spans="1:14" ht="14.45" customHeight="1" x14ac:dyDescent="0.2">
      <c r="A382" s="748" t="s">
        <v>585</v>
      </c>
      <c r="B382" s="749" t="s">
        <v>586</v>
      </c>
      <c r="C382" s="750" t="s">
        <v>600</v>
      </c>
      <c r="D382" s="751" t="s">
        <v>601</v>
      </c>
      <c r="E382" s="752">
        <v>50113013</v>
      </c>
      <c r="F382" s="751" t="s">
        <v>1202</v>
      </c>
      <c r="G382" s="750" t="s">
        <v>618</v>
      </c>
      <c r="H382" s="750">
        <v>155636</v>
      </c>
      <c r="I382" s="750">
        <v>55636</v>
      </c>
      <c r="J382" s="750" t="s">
        <v>1265</v>
      </c>
      <c r="K382" s="750" t="s">
        <v>1266</v>
      </c>
      <c r="L382" s="753">
        <v>87.161428571428559</v>
      </c>
      <c r="M382" s="753">
        <v>7</v>
      </c>
      <c r="N382" s="754">
        <v>610.12999999999988</v>
      </c>
    </row>
    <row r="383" spans="1:14" ht="14.45" customHeight="1" x14ac:dyDescent="0.2">
      <c r="A383" s="748" t="s">
        <v>585</v>
      </c>
      <c r="B383" s="749" t="s">
        <v>586</v>
      </c>
      <c r="C383" s="750" t="s">
        <v>600</v>
      </c>
      <c r="D383" s="751" t="s">
        <v>601</v>
      </c>
      <c r="E383" s="752">
        <v>50113013</v>
      </c>
      <c r="F383" s="751" t="s">
        <v>1202</v>
      </c>
      <c r="G383" s="750" t="s">
        <v>618</v>
      </c>
      <c r="H383" s="750">
        <v>207116</v>
      </c>
      <c r="I383" s="750">
        <v>207116</v>
      </c>
      <c r="J383" s="750" t="s">
        <v>1267</v>
      </c>
      <c r="K383" s="750" t="s">
        <v>1268</v>
      </c>
      <c r="L383" s="753">
        <v>419.52</v>
      </c>
      <c r="M383" s="753">
        <v>3</v>
      </c>
      <c r="N383" s="754">
        <v>1258.56</v>
      </c>
    </row>
    <row r="384" spans="1:14" ht="14.45" customHeight="1" x14ac:dyDescent="0.2">
      <c r="A384" s="748" t="s">
        <v>585</v>
      </c>
      <c r="B384" s="749" t="s">
        <v>586</v>
      </c>
      <c r="C384" s="750" t="s">
        <v>600</v>
      </c>
      <c r="D384" s="751" t="s">
        <v>601</v>
      </c>
      <c r="E384" s="752">
        <v>50113013</v>
      </c>
      <c r="F384" s="751" t="s">
        <v>1202</v>
      </c>
      <c r="G384" s="750" t="s">
        <v>618</v>
      </c>
      <c r="H384" s="750">
        <v>101076</v>
      </c>
      <c r="I384" s="750">
        <v>1076</v>
      </c>
      <c r="J384" s="750" t="s">
        <v>1269</v>
      </c>
      <c r="K384" s="750" t="s">
        <v>1026</v>
      </c>
      <c r="L384" s="753">
        <v>79.12</v>
      </c>
      <c r="M384" s="753">
        <v>1</v>
      </c>
      <c r="N384" s="754">
        <v>79.12</v>
      </c>
    </row>
    <row r="385" spans="1:14" ht="14.45" customHeight="1" x14ac:dyDescent="0.2">
      <c r="A385" s="748" t="s">
        <v>585</v>
      </c>
      <c r="B385" s="749" t="s">
        <v>586</v>
      </c>
      <c r="C385" s="750" t="s">
        <v>600</v>
      </c>
      <c r="D385" s="751" t="s">
        <v>601</v>
      </c>
      <c r="E385" s="752">
        <v>50113013</v>
      </c>
      <c r="F385" s="751" t="s">
        <v>1202</v>
      </c>
      <c r="G385" s="750" t="s">
        <v>618</v>
      </c>
      <c r="H385" s="750">
        <v>101077</v>
      </c>
      <c r="I385" s="750">
        <v>1077</v>
      </c>
      <c r="J385" s="750" t="s">
        <v>1270</v>
      </c>
      <c r="K385" s="750" t="s">
        <v>1026</v>
      </c>
      <c r="L385" s="753">
        <v>59.600000000000009</v>
      </c>
      <c r="M385" s="753">
        <v>2</v>
      </c>
      <c r="N385" s="754">
        <v>119.20000000000002</v>
      </c>
    </row>
    <row r="386" spans="1:14" ht="14.45" customHeight="1" x14ac:dyDescent="0.2">
      <c r="A386" s="748" t="s">
        <v>585</v>
      </c>
      <c r="B386" s="749" t="s">
        <v>586</v>
      </c>
      <c r="C386" s="750" t="s">
        <v>600</v>
      </c>
      <c r="D386" s="751" t="s">
        <v>601</v>
      </c>
      <c r="E386" s="752">
        <v>50113013</v>
      </c>
      <c r="F386" s="751" t="s">
        <v>1202</v>
      </c>
      <c r="G386" s="750" t="s">
        <v>618</v>
      </c>
      <c r="H386" s="750">
        <v>201970</v>
      </c>
      <c r="I386" s="750">
        <v>201970</v>
      </c>
      <c r="J386" s="750" t="s">
        <v>1271</v>
      </c>
      <c r="K386" s="750" t="s">
        <v>1272</v>
      </c>
      <c r="L386" s="753">
        <v>72.181428571428583</v>
      </c>
      <c r="M386" s="753">
        <v>14</v>
      </c>
      <c r="N386" s="754">
        <v>1010.5400000000002</v>
      </c>
    </row>
    <row r="387" spans="1:14" ht="14.45" customHeight="1" x14ac:dyDescent="0.2">
      <c r="A387" s="748" t="s">
        <v>585</v>
      </c>
      <c r="B387" s="749" t="s">
        <v>586</v>
      </c>
      <c r="C387" s="750" t="s">
        <v>600</v>
      </c>
      <c r="D387" s="751" t="s">
        <v>601</v>
      </c>
      <c r="E387" s="752">
        <v>50113013</v>
      </c>
      <c r="F387" s="751" t="s">
        <v>1202</v>
      </c>
      <c r="G387" s="750" t="s">
        <v>618</v>
      </c>
      <c r="H387" s="750">
        <v>201974</v>
      </c>
      <c r="I387" s="750">
        <v>201974</v>
      </c>
      <c r="J387" s="750" t="s">
        <v>1273</v>
      </c>
      <c r="K387" s="750" t="s">
        <v>1274</v>
      </c>
      <c r="L387" s="753">
        <v>218.19333333333336</v>
      </c>
      <c r="M387" s="753">
        <v>18</v>
      </c>
      <c r="N387" s="754">
        <v>3927.4800000000005</v>
      </c>
    </row>
    <row r="388" spans="1:14" ht="14.45" customHeight="1" x14ac:dyDescent="0.2">
      <c r="A388" s="748" t="s">
        <v>585</v>
      </c>
      <c r="B388" s="749" t="s">
        <v>586</v>
      </c>
      <c r="C388" s="750" t="s">
        <v>600</v>
      </c>
      <c r="D388" s="751" t="s">
        <v>601</v>
      </c>
      <c r="E388" s="752">
        <v>50113013</v>
      </c>
      <c r="F388" s="751" t="s">
        <v>1202</v>
      </c>
      <c r="G388" s="750" t="s">
        <v>625</v>
      </c>
      <c r="H388" s="750">
        <v>113453</v>
      </c>
      <c r="I388" s="750">
        <v>113453</v>
      </c>
      <c r="J388" s="750" t="s">
        <v>1275</v>
      </c>
      <c r="K388" s="750" t="s">
        <v>1276</v>
      </c>
      <c r="L388" s="753">
        <v>458.7</v>
      </c>
      <c r="M388" s="753">
        <v>4</v>
      </c>
      <c r="N388" s="754">
        <v>1834.8</v>
      </c>
    </row>
    <row r="389" spans="1:14" ht="14.45" customHeight="1" x14ac:dyDescent="0.2">
      <c r="A389" s="748" t="s">
        <v>585</v>
      </c>
      <c r="B389" s="749" t="s">
        <v>586</v>
      </c>
      <c r="C389" s="750" t="s">
        <v>600</v>
      </c>
      <c r="D389" s="751" t="s">
        <v>601</v>
      </c>
      <c r="E389" s="752">
        <v>50113013</v>
      </c>
      <c r="F389" s="751" t="s">
        <v>1202</v>
      </c>
      <c r="G389" s="750" t="s">
        <v>618</v>
      </c>
      <c r="H389" s="750">
        <v>192359</v>
      </c>
      <c r="I389" s="750">
        <v>92359</v>
      </c>
      <c r="J389" s="750" t="s">
        <v>1277</v>
      </c>
      <c r="K389" s="750" t="s">
        <v>1278</v>
      </c>
      <c r="L389" s="753">
        <v>43.689999999999991</v>
      </c>
      <c r="M389" s="753">
        <v>60</v>
      </c>
      <c r="N389" s="754">
        <v>2621.3999999999996</v>
      </c>
    </row>
    <row r="390" spans="1:14" ht="14.45" customHeight="1" x14ac:dyDescent="0.2">
      <c r="A390" s="748" t="s">
        <v>585</v>
      </c>
      <c r="B390" s="749" t="s">
        <v>586</v>
      </c>
      <c r="C390" s="750" t="s">
        <v>600</v>
      </c>
      <c r="D390" s="751" t="s">
        <v>601</v>
      </c>
      <c r="E390" s="752">
        <v>50113013</v>
      </c>
      <c r="F390" s="751" t="s">
        <v>1202</v>
      </c>
      <c r="G390" s="750" t="s">
        <v>587</v>
      </c>
      <c r="H390" s="750">
        <v>201030</v>
      </c>
      <c r="I390" s="750">
        <v>201030</v>
      </c>
      <c r="J390" s="750" t="s">
        <v>1279</v>
      </c>
      <c r="K390" s="750" t="s">
        <v>1280</v>
      </c>
      <c r="L390" s="753">
        <v>26.610000000000003</v>
      </c>
      <c r="M390" s="753">
        <v>20</v>
      </c>
      <c r="N390" s="754">
        <v>532.20000000000005</v>
      </c>
    </row>
    <row r="391" spans="1:14" ht="14.45" customHeight="1" x14ac:dyDescent="0.2">
      <c r="A391" s="748" t="s">
        <v>585</v>
      </c>
      <c r="B391" s="749" t="s">
        <v>586</v>
      </c>
      <c r="C391" s="750" t="s">
        <v>600</v>
      </c>
      <c r="D391" s="751" t="s">
        <v>601</v>
      </c>
      <c r="E391" s="752">
        <v>50113013</v>
      </c>
      <c r="F391" s="751" t="s">
        <v>1202</v>
      </c>
      <c r="G391" s="750" t="s">
        <v>618</v>
      </c>
      <c r="H391" s="750">
        <v>106264</v>
      </c>
      <c r="I391" s="750">
        <v>6264</v>
      </c>
      <c r="J391" s="750" t="s">
        <v>1281</v>
      </c>
      <c r="K391" s="750" t="s">
        <v>1282</v>
      </c>
      <c r="L391" s="753">
        <v>31.631081081081085</v>
      </c>
      <c r="M391" s="753">
        <v>37</v>
      </c>
      <c r="N391" s="754">
        <v>1170.3500000000001</v>
      </c>
    </row>
    <row r="392" spans="1:14" ht="14.45" customHeight="1" x14ac:dyDescent="0.2">
      <c r="A392" s="748" t="s">
        <v>585</v>
      </c>
      <c r="B392" s="749" t="s">
        <v>586</v>
      </c>
      <c r="C392" s="750" t="s">
        <v>600</v>
      </c>
      <c r="D392" s="751" t="s">
        <v>601</v>
      </c>
      <c r="E392" s="752">
        <v>50113013</v>
      </c>
      <c r="F392" s="751" t="s">
        <v>1202</v>
      </c>
      <c r="G392" s="750" t="s">
        <v>618</v>
      </c>
      <c r="H392" s="750">
        <v>847759</v>
      </c>
      <c r="I392" s="750">
        <v>142077</v>
      </c>
      <c r="J392" s="750" t="s">
        <v>1283</v>
      </c>
      <c r="K392" s="750" t="s">
        <v>1284</v>
      </c>
      <c r="L392" s="753">
        <v>2249.4086666666667</v>
      </c>
      <c r="M392" s="753">
        <v>6</v>
      </c>
      <c r="N392" s="754">
        <v>13496.451999999999</v>
      </c>
    </row>
    <row r="393" spans="1:14" ht="14.45" customHeight="1" x14ac:dyDescent="0.2">
      <c r="A393" s="748" t="s">
        <v>585</v>
      </c>
      <c r="B393" s="749" t="s">
        <v>586</v>
      </c>
      <c r="C393" s="750" t="s">
        <v>600</v>
      </c>
      <c r="D393" s="751" t="s">
        <v>601</v>
      </c>
      <c r="E393" s="752">
        <v>50113013</v>
      </c>
      <c r="F393" s="751" t="s">
        <v>1202</v>
      </c>
      <c r="G393" s="750" t="s">
        <v>618</v>
      </c>
      <c r="H393" s="750">
        <v>116600</v>
      </c>
      <c r="I393" s="750">
        <v>16600</v>
      </c>
      <c r="J393" s="750" t="s">
        <v>1285</v>
      </c>
      <c r="K393" s="750" t="s">
        <v>1286</v>
      </c>
      <c r="L393" s="753">
        <v>40.82260397830018</v>
      </c>
      <c r="M393" s="753">
        <v>553</v>
      </c>
      <c r="N393" s="754">
        <v>22574.899999999998</v>
      </c>
    </row>
    <row r="394" spans="1:14" ht="14.45" customHeight="1" x14ac:dyDescent="0.2">
      <c r="A394" s="748" t="s">
        <v>585</v>
      </c>
      <c r="B394" s="749" t="s">
        <v>586</v>
      </c>
      <c r="C394" s="750" t="s">
        <v>600</v>
      </c>
      <c r="D394" s="751" t="s">
        <v>601</v>
      </c>
      <c r="E394" s="752">
        <v>50113013</v>
      </c>
      <c r="F394" s="751" t="s">
        <v>1202</v>
      </c>
      <c r="G394" s="750" t="s">
        <v>618</v>
      </c>
      <c r="H394" s="750">
        <v>117149</v>
      </c>
      <c r="I394" s="750">
        <v>17149</v>
      </c>
      <c r="J394" s="750" t="s">
        <v>1285</v>
      </c>
      <c r="K394" s="750" t="s">
        <v>1287</v>
      </c>
      <c r="L394" s="753">
        <v>163.29</v>
      </c>
      <c r="M394" s="753">
        <v>9</v>
      </c>
      <c r="N394" s="754">
        <v>1469.61</v>
      </c>
    </row>
    <row r="395" spans="1:14" ht="14.45" customHeight="1" x14ac:dyDescent="0.2">
      <c r="A395" s="748" t="s">
        <v>585</v>
      </c>
      <c r="B395" s="749" t="s">
        <v>586</v>
      </c>
      <c r="C395" s="750" t="s">
        <v>600</v>
      </c>
      <c r="D395" s="751" t="s">
        <v>601</v>
      </c>
      <c r="E395" s="752">
        <v>50113013</v>
      </c>
      <c r="F395" s="751" t="s">
        <v>1202</v>
      </c>
      <c r="G395" s="750" t="s">
        <v>625</v>
      </c>
      <c r="H395" s="750">
        <v>166269</v>
      </c>
      <c r="I395" s="750">
        <v>166269</v>
      </c>
      <c r="J395" s="750" t="s">
        <v>1288</v>
      </c>
      <c r="K395" s="750" t="s">
        <v>1289</v>
      </c>
      <c r="L395" s="753">
        <v>52.88</v>
      </c>
      <c r="M395" s="753">
        <v>50</v>
      </c>
      <c r="N395" s="754">
        <v>2644</v>
      </c>
    </row>
    <row r="396" spans="1:14" ht="14.45" customHeight="1" x14ac:dyDescent="0.2">
      <c r="A396" s="748" t="s">
        <v>585</v>
      </c>
      <c r="B396" s="749" t="s">
        <v>586</v>
      </c>
      <c r="C396" s="750" t="s">
        <v>600</v>
      </c>
      <c r="D396" s="751" t="s">
        <v>601</v>
      </c>
      <c r="E396" s="752">
        <v>50113013</v>
      </c>
      <c r="F396" s="751" t="s">
        <v>1202</v>
      </c>
      <c r="G396" s="750" t="s">
        <v>625</v>
      </c>
      <c r="H396" s="750">
        <v>166265</v>
      </c>
      <c r="I396" s="750">
        <v>166265</v>
      </c>
      <c r="J396" s="750" t="s">
        <v>1290</v>
      </c>
      <c r="K396" s="750" t="s">
        <v>1258</v>
      </c>
      <c r="L396" s="753">
        <v>33.39</v>
      </c>
      <c r="M396" s="753">
        <v>40</v>
      </c>
      <c r="N396" s="754">
        <v>1335.6</v>
      </c>
    </row>
    <row r="397" spans="1:14" ht="14.45" customHeight="1" x14ac:dyDescent="0.2">
      <c r="A397" s="748" t="s">
        <v>585</v>
      </c>
      <c r="B397" s="749" t="s">
        <v>586</v>
      </c>
      <c r="C397" s="750" t="s">
        <v>600</v>
      </c>
      <c r="D397" s="751" t="s">
        <v>601</v>
      </c>
      <c r="E397" s="752">
        <v>50113013</v>
      </c>
      <c r="F397" s="751" t="s">
        <v>1202</v>
      </c>
      <c r="G397" s="750" t="s">
        <v>625</v>
      </c>
      <c r="H397" s="750">
        <v>118523</v>
      </c>
      <c r="I397" s="750">
        <v>18523</v>
      </c>
      <c r="J397" s="750" t="s">
        <v>1291</v>
      </c>
      <c r="K397" s="750" t="s">
        <v>1292</v>
      </c>
      <c r="L397" s="753">
        <v>65.53</v>
      </c>
      <c r="M397" s="753">
        <v>1</v>
      </c>
      <c r="N397" s="754">
        <v>65.53</v>
      </c>
    </row>
    <row r="398" spans="1:14" ht="14.45" customHeight="1" x14ac:dyDescent="0.2">
      <c r="A398" s="748" t="s">
        <v>585</v>
      </c>
      <c r="B398" s="749" t="s">
        <v>586</v>
      </c>
      <c r="C398" s="750" t="s">
        <v>600</v>
      </c>
      <c r="D398" s="751" t="s">
        <v>601</v>
      </c>
      <c r="E398" s="752">
        <v>50113013</v>
      </c>
      <c r="F398" s="751" t="s">
        <v>1202</v>
      </c>
      <c r="G398" s="750" t="s">
        <v>625</v>
      </c>
      <c r="H398" s="750">
        <v>103708</v>
      </c>
      <c r="I398" s="750">
        <v>3708</v>
      </c>
      <c r="J398" s="750" t="s">
        <v>1293</v>
      </c>
      <c r="K398" s="750" t="s">
        <v>1294</v>
      </c>
      <c r="L398" s="753">
        <v>1128.73</v>
      </c>
      <c r="M398" s="753">
        <v>-1.7000000000000002</v>
      </c>
      <c r="N398" s="754">
        <v>-1918.8410000000001</v>
      </c>
    </row>
    <row r="399" spans="1:14" ht="14.45" customHeight="1" x14ac:dyDescent="0.2">
      <c r="A399" s="748" t="s">
        <v>585</v>
      </c>
      <c r="B399" s="749" t="s">
        <v>586</v>
      </c>
      <c r="C399" s="750" t="s">
        <v>600</v>
      </c>
      <c r="D399" s="751" t="s">
        <v>601</v>
      </c>
      <c r="E399" s="752">
        <v>50113014</v>
      </c>
      <c r="F399" s="751" t="s">
        <v>1295</v>
      </c>
      <c r="G399" s="750" t="s">
        <v>625</v>
      </c>
      <c r="H399" s="750">
        <v>64942</v>
      </c>
      <c r="I399" s="750">
        <v>64942</v>
      </c>
      <c r="J399" s="750" t="s">
        <v>1296</v>
      </c>
      <c r="K399" s="750" t="s">
        <v>1297</v>
      </c>
      <c r="L399" s="753">
        <v>2112.09</v>
      </c>
      <c r="M399" s="753">
        <v>3</v>
      </c>
      <c r="N399" s="754">
        <v>6336.27</v>
      </c>
    </row>
    <row r="400" spans="1:14" ht="14.45" customHeight="1" x14ac:dyDescent="0.2">
      <c r="A400" s="748" t="s">
        <v>585</v>
      </c>
      <c r="B400" s="749" t="s">
        <v>586</v>
      </c>
      <c r="C400" s="750" t="s">
        <v>600</v>
      </c>
      <c r="D400" s="751" t="s">
        <v>601</v>
      </c>
      <c r="E400" s="752">
        <v>50113014</v>
      </c>
      <c r="F400" s="751" t="s">
        <v>1295</v>
      </c>
      <c r="G400" s="750" t="s">
        <v>625</v>
      </c>
      <c r="H400" s="750">
        <v>164401</v>
      </c>
      <c r="I400" s="750">
        <v>164401</v>
      </c>
      <c r="J400" s="750" t="s">
        <v>1298</v>
      </c>
      <c r="K400" s="750" t="s">
        <v>1299</v>
      </c>
      <c r="L400" s="753">
        <v>304.49333333333334</v>
      </c>
      <c r="M400" s="753">
        <v>3</v>
      </c>
      <c r="N400" s="754">
        <v>913.48</v>
      </c>
    </row>
    <row r="401" spans="1:14" ht="14.45" customHeight="1" x14ac:dyDescent="0.2">
      <c r="A401" s="748" t="s">
        <v>585</v>
      </c>
      <c r="B401" s="749" t="s">
        <v>586</v>
      </c>
      <c r="C401" s="750" t="s">
        <v>600</v>
      </c>
      <c r="D401" s="751" t="s">
        <v>601</v>
      </c>
      <c r="E401" s="752">
        <v>50113014</v>
      </c>
      <c r="F401" s="751" t="s">
        <v>1295</v>
      </c>
      <c r="G401" s="750" t="s">
        <v>618</v>
      </c>
      <c r="H401" s="750">
        <v>116896</v>
      </c>
      <c r="I401" s="750">
        <v>16896</v>
      </c>
      <c r="J401" s="750" t="s">
        <v>910</v>
      </c>
      <c r="K401" s="750" t="s">
        <v>911</v>
      </c>
      <c r="L401" s="753">
        <v>105.97000000000003</v>
      </c>
      <c r="M401" s="753">
        <v>2</v>
      </c>
      <c r="N401" s="754">
        <v>211.94000000000005</v>
      </c>
    </row>
    <row r="402" spans="1:14" ht="14.45" customHeight="1" x14ac:dyDescent="0.2">
      <c r="A402" s="748" t="s">
        <v>585</v>
      </c>
      <c r="B402" s="749" t="s">
        <v>586</v>
      </c>
      <c r="C402" s="750" t="s">
        <v>605</v>
      </c>
      <c r="D402" s="751" t="s">
        <v>606</v>
      </c>
      <c r="E402" s="752">
        <v>50113001</v>
      </c>
      <c r="F402" s="751" t="s">
        <v>617</v>
      </c>
      <c r="G402" s="750" t="s">
        <v>618</v>
      </c>
      <c r="H402" s="750">
        <v>102684</v>
      </c>
      <c r="I402" s="750">
        <v>2684</v>
      </c>
      <c r="J402" s="750" t="s">
        <v>980</v>
      </c>
      <c r="K402" s="750" t="s">
        <v>981</v>
      </c>
      <c r="L402" s="753">
        <v>108.68999999999998</v>
      </c>
      <c r="M402" s="753">
        <v>1</v>
      </c>
      <c r="N402" s="754">
        <v>108.68999999999998</v>
      </c>
    </row>
    <row r="403" spans="1:14" ht="14.45" customHeight="1" x14ac:dyDescent="0.2">
      <c r="A403" s="748" t="s">
        <v>585</v>
      </c>
      <c r="B403" s="749" t="s">
        <v>586</v>
      </c>
      <c r="C403" s="750" t="s">
        <v>605</v>
      </c>
      <c r="D403" s="751" t="s">
        <v>606</v>
      </c>
      <c r="E403" s="752">
        <v>50113001</v>
      </c>
      <c r="F403" s="751" t="s">
        <v>617</v>
      </c>
      <c r="G403" s="750" t="s">
        <v>625</v>
      </c>
      <c r="H403" s="750">
        <v>127736</v>
      </c>
      <c r="I403" s="750">
        <v>127736</v>
      </c>
      <c r="J403" s="750" t="s">
        <v>1300</v>
      </c>
      <c r="K403" s="750" t="s">
        <v>1301</v>
      </c>
      <c r="L403" s="753">
        <v>49.36999999999999</v>
      </c>
      <c r="M403" s="753">
        <v>1</v>
      </c>
      <c r="N403" s="754">
        <v>49.36999999999999</v>
      </c>
    </row>
    <row r="404" spans="1:14" ht="14.45" customHeight="1" x14ac:dyDescent="0.2">
      <c r="A404" s="748" t="s">
        <v>585</v>
      </c>
      <c r="B404" s="749" t="s">
        <v>586</v>
      </c>
      <c r="C404" s="750" t="s">
        <v>605</v>
      </c>
      <c r="D404" s="751" t="s">
        <v>606</v>
      </c>
      <c r="E404" s="752">
        <v>50113001</v>
      </c>
      <c r="F404" s="751" t="s">
        <v>617</v>
      </c>
      <c r="G404" s="750" t="s">
        <v>625</v>
      </c>
      <c r="H404" s="750">
        <v>127737</v>
      </c>
      <c r="I404" s="750">
        <v>127737</v>
      </c>
      <c r="J404" s="750" t="s">
        <v>987</v>
      </c>
      <c r="K404" s="750" t="s">
        <v>988</v>
      </c>
      <c r="L404" s="753">
        <v>67.319999999999993</v>
      </c>
      <c r="M404" s="753">
        <v>1</v>
      </c>
      <c r="N404" s="754">
        <v>67.319999999999993</v>
      </c>
    </row>
    <row r="405" spans="1:14" ht="14.45" customHeight="1" x14ac:dyDescent="0.2">
      <c r="A405" s="748" t="s">
        <v>585</v>
      </c>
      <c r="B405" s="749" t="s">
        <v>586</v>
      </c>
      <c r="C405" s="750" t="s">
        <v>608</v>
      </c>
      <c r="D405" s="751" t="s">
        <v>609</v>
      </c>
      <c r="E405" s="752">
        <v>50113001</v>
      </c>
      <c r="F405" s="751" t="s">
        <v>617</v>
      </c>
      <c r="G405" s="750" t="s">
        <v>618</v>
      </c>
      <c r="H405" s="750">
        <v>846758</v>
      </c>
      <c r="I405" s="750">
        <v>103387</v>
      </c>
      <c r="J405" s="750" t="s">
        <v>621</v>
      </c>
      <c r="K405" s="750" t="s">
        <v>622</v>
      </c>
      <c r="L405" s="753">
        <v>71.720000000000013</v>
      </c>
      <c r="M405" s="753">
        <v>30</v>
      </c>
      <c r="N405" s="754">
        <v>2151.6000000000004</v>
      </c>
    </row>
    <row r="406" spans="1:14" ht="14.45" customHeight="1" x14ac:dyDescent="0.2">
      <c r="A406" s="748" t="s">
        <v>585</v>
      </c>
      <c r="B406" s="749" t="s">
        <v>586</v>
      </c>
      <c r="C406" s="750" t="s">
        <v>608</v>
      </c>
      <c r="D406" s="751" t="s">
        <v>609</v>
      </c>
      <c r="E406" s="752">
        <v>50113001</v>
      </c>
      <c r="F406" s="751" t="s">
        <v>617</v>
      </c>
      <c r="G406" s="750" t="s">
        <v>618</v>
      </c>
      <c r="H406" s="750">
        <v>192729</v>
      </c>
      <c r="I406" s="750">
        <v>92729</v>
      </c>
      <c r="J406" s="750" t="s">
        <v>1302</v>
      </c>
      <c r="K406" s="750" t="s">
        <v>1303</v>
      </c>
      <c r="L406" s="753">
        <v>48.320000000000014</v>
      </c>
      <c r="M406" s="753">
        <v>7</v>
      </c>
      <c r="N406" s="754">
        <v>338.24000000000012</v>
      </c>
    </row>
    <row r="407" spans="1:14" ht="14.45" customHeight="1" x14ac:dyDescent="0.2">
      <c r="A407" s="748" t="s">
        <v>585</v>
      </c>
      <c r="B407" s="749" t="s">
        <v>586</v>
      </c>
      <c r="C407" s="750" t="s">
        <v>608</v>
      </c>
      <c r="D407" s="751" t="s">
        <v>609</v>
      </c>
      <c r="E407" s="752">
        <v>50113001</v>
      </c>
      <c r="F407" s="751" t="s">
        <v>617</v>
      </c>
      <c r="G407" s="750" t="s">
        <v>618</v>
      </c>
      <c r="H407" s="750">
        <v>221862</v>
      </c>
      <c r="I407" s="750">
        <v>221862</v>
      </c>
      <c r="J407" s="750" t="s">
        <v>1304</v>
      </c>
      <c r="K407" s="750" t="s">
        <v>1305</v>
      </c>
      <c r="L407" s="753">
        <v>112.2</v>
      </c>
      <c r="M407" s="753">
        <v>3</v>
      </c>
      <c r="N407" s="754">
        <v>336.6</v>
      </c>
    </row>
    <row r="408" spans="1:14" ht="14.45" customHeight="1" x14ac:dyDescent="0.2">
      <c r="A408" s="748" t="s">
        <v>585</v>
      </c>
      <c r="B408" s="749" t="s">
        <v>586</v>
      </c>
      <c r="C408" s="750" t="s">
        <v>608</v>
      </c>
      <c r="D408" s="751" t="s">
        <v>609</v>
      </c>
      <c r="E408" s="752">
        <v>50113001</v>
      </c>
      <c r="F408" s="751" t="s">
        <v>617</v>
      </c>
      <c r="G408" s="750" t="s">
        <v>618</v>
      </c>
      <c r="H408" s="750">
        <v>100362</v>
      </c>
      <c r="I408" s="750">
        <v>362</v>
      </c>
      <c r="J408" s="750" t="s">
        <v>629</v>
      </c>
      <c r="K408" s="750" t="s">
        <v>630</v>
      </c>
      <c r="L408" s="753">
        <v>72.73666666666665</v>
      </c>
      <c r="M408" s="753">
        <v>21</v>
      </c>
      <c r="N408" s="754">
        <v>1527.4699999999998</v>
      </c>
    </row>
    <row r="409" spans="1:14" ht="14.45" customHeight="1" x14ac:dyDescent="0.2">
      <c r="A409" s="748" t="s">
        <v>585</v>
      </c>
      <c r="B409" s="749" t="s">
        <v>586</v>
      </c>
      <c r="C409" s="750" t="s">
        <v>608</v>
      </c>
      <c r="D409" s="751" t="s">
        <v>609</v>
      </c>
      <c r="E409" s="752">
        <v>50113001</v>
      </c>
      <c r="F409" s="751" t="s">
        <v>617</v>
      </c>
      <c r="G409" s="750" t="s">
        <v>618</v>
      </c>
      <c r="H409" s="750">
        <v>153200</v>
      </c>
      <c r="I409" s="750">
        <v>53200</v>
      </c>
      <c r="J409" s="750" t="s">
        <v>636</v>
      </c>
      <c r="K409" s="750" t="s">
        <v>637</v>
      </c>
      <c r="L409" s="753">
        <v>52.49452380952382</v>
      </c>
      <c r="M409" s="753">
        <v>84</v>
      </c>
      <c r="N409" s="754">
        <v>4409.5400000000009</v>
      </c>
    </row>
    <row r="410" spans="1:14" ht="14.45" customHeight="1" x14ac:dyDescent="0.2">
      <c r="A410" s="748" t="s">
        <v>585</v>
      </c>
      <c r="B410" s="749" t="s">
        <v>586</v>
      </c>
      <c r="C410" s="750" t="s">
        <v>608</v>
      </c>
      <c r="D410" s="751" t="s">
        <v>609</v>
      </c>
      <c r="E410" s="752">
        <v>50113001</v>
      </c>
      <c r="F410" s="751" t="s">
        <v>617</v>
      </c>
      <c r="G410" s="750" t="s">
        <v>625</v>
      </c>
      <c r="H410" s="750">
        <v>115379</v>
      </c>
      <c r="I410" s="750">
        <v>15379</v>
      </c>
      <c r="J410" s="750" t="s">
        <v>638</v>
      </c>
      <c r="K410" s="750" t="s">
        <v>1306</v>
      </c>
      <c r="L410" s="753">
        <v>53.94</v>
      </c>
      <c r="M410" s="753">
        <v>2</v>
      </c>
      <c r="N410" s="754">
        <v>107.88</v>
      </c>
    </row>
    <row r="411" spans="1:14" ht="14.45" customHeight="1" x14ac:dyDescent="0.2">
      <c r="A411" s="748" t="s">
        <v>585</v>
      </c>
      <c r="B411" s="749" t="s">
        <v>586</v>
      </c>
      <c r="C411" s="750" t="s">
        <v>608</v>
      </c>
      <c r="D411" s="751" t="s">
        <v>609</v>
      </c>
      <c r="E411" s="752">
        <v>50113001</v>
      </c>
      <c r="F411" s="751" t="s">
        <v>617</v>
      </c>
      <c r="G411" s="750" t="s">
        <v>625</v>
      </c>
      <c r="H411" s="750">
        <v>115378</v>
      </c>
      <c r="I411" s="750">
        <v>15378</v>
      </c>
      <c r="J411" s="750" t="s">
        <v>640</v>
      </c>
      <c r="K411" s="750" t="s">
        <v>641</v>
      </c>
      <c r="L411" s="753">
        <v>21.265000000000001</v>
      </c>
      <c r="M411" s="753">
        <v>2</v>
      </c>
      <c r="N411" s="754">
        <v>42.53</v>
      </c>
    </row>
    <row r="412" spans="1:14" ht="14.45" customHeight="1" x14ac:dyDescent="0.2">
      <c r="A412" s="748" t="s">
        <v>585</v>
      </c>
      <c r="B412" s="749" t="s">
        <v>586</v>
      </c>
      <c r="C412" s="750" t="s">
        <v>608</v>
      </c>
      <c r="D412" s="751" t="s">
        <v>609</v>
      </c>
      <c r="E412" s="752">
        <v>50113001</v>
      </c>
      <c r="F412" s="751" t="s">
        <v>617</v>
      </c>
      <c r="G412" s="750" t="s">
        <v>618</v>
      </c>
      <c r="H412" s="750">
        <v>135207</v>
      </c>
      <c r="I412" s="750">
        <v>135207</v>
      </c>
      <c r="J412" s="750" t="s">
        <v>1307</v>
      </c>
      <c r="K412" s="750" t="s">
        <v>1308</v>
      </c>
      <c r="L412" s="753">
        <v>514.01</v>
      </c>
      <c r="M412" s="753">
        <v>1</v>
      </c>
      <c r="N412" s="754">
        <v>514.01</v>
      </c>
    </row>
    <row r="413" spans="1:14" ht="14.45" customHeight="1" x14ac:dyDescent="0.2">
      <c r="A413" s="748" t="s">
        <v>585</v>
      </c>
      <c r="B413" s="749" t="s">
        <v>586</v>
      </c>
      <c r="C413" s="750" t="s">
        <v>608</v>
      </c>
      <c r="D413" s="751" t="s">
        <v>609</v>
      </c>
      <c r="E413" s="752">
        <v>50113001</v>
      </c>
      <c r="F413" s="751" t="s">
        <v>617</v>
      </c>
      <c r="G413" s="750" t="s">
        <v>618</v>
      </c>
      <c r="H413" s="750">
        <v>201384</v>
      </c>
      <c r="I413" s="750">
        <v>201384</v>
      </c>
      <c r="J413" s="750" t="s">
        <v>642</v>
      </c>
      <c r="K413" s="750" t="s">
        <v>643</v>
      </c>
      <c r="L413" s="753">
        <v>1098.0499999999997</v>
      </c>
      <c r="M413" s="753">
        <v>1</v>
      </c>
      <c r="N413" s="754">
        <v>1098.0499999999997</v>
      </c>
    </row>
    <row r="414" spans="1:14" ht="14.45" customHeight="1" x14ac:dyDescent="0.2">
      <c r="A414" s="748" t="s">
        <v>585</v>
      </c>
      <c r="B414" s="749" t="s">
        <v>586</v>
      </c>
      <c r="C414" s="750" t="s">
        <v>608</v>
      </c>
      <c r="D414" s="751" t="s">
        <v>609</v>
      </c>
      <c r="E414" s="752">
        <v>50113001</v>
      </c>
      <c r="F414" s="751" t="s">
        <v>617</v>
      </c>
      <c r="G414" s="750" t="s">
        <v>618</v>
      </c>
      <c r="H414" s="750">
        <v>176954</v>
      </c>
      <c r="I414" s="750">
        <v>176954</v>
      </c>
      <c r="J414" s="750" t="s">
        <v>1309</v>
      </c>
      <c r="K414" s="750" t="s">
        <v>1310</v>
      </c>
      <c r="L414" s="753">
        <v>95.23</v>
      </c>
      <c r="M414" s="753">
        <v>2</v>
      </c>
      <c r="N414" s="754">
        <v>190.46</v>
      </c>
    </row>
    <row r="415" spans="1:14" ht="14.45" customHeight="1" x14ac:dyDescent="0.2">
      <c r="A415" s="748" t="s">
        <v>585</v>
      </c>
      <c r="B415" s="749" t="s">
        <v>586</v>
      </c>
      <c r="C415" s="750" t="s">
        <v>608</v>
      </c>
      <c r="D415" s="751" t="s">
        <v>609</v>
      </c>
      <c r="E415" s="752">
        <v>50113001</v>
      </c>
      <c r="F415" s="751" t="s">
        <v>617</v>
      </c>
      <c r="G415" s="750" t="s">
        <v>618</v>
      </c>
      <c r="H415" s="750">
        <v>167547</v>
      </c>
      <c r="I415" s="750">
        <v>67547</v>
      </c>
      <c r="J415" s="750" t="s">
        <v>644</v>
      </c>
      <c r="K415" s="750" t="s">
        <v>645</v>
      </c>
      <c r="L415" s="753">
        <v>47.12</v>
      </c>
      <c r="M415" s="753">
        <v>12</v>
      </c>
      <c r="N415" s="754">
        <v>565.43999999999994</v>
      </c>
    </row>
    <row r="416" spans="1:14" ht="14.45" customHeight="1" x14ac:dyDescent="0.2">
      <c r="A416" s="748" t="s">
        <v>585</v>
      </c>
      <c r="B416" s="749" t="s">
        <v>586</v>
      </c>
      <c r="C416" s="750" t="s">
        <v>608</v>
      </c>
      <c r="D416" s="751" t="s">
        <v>609</v>
      </c>
      <c r="E416" s="752">
        <v>50113001</v>
      </c>
      <c r="F416" s="751" t="s">
        <v>617</v>
      </c>
      <c r="G416" s="750" t="s">
        <v>618</v>
      </c>
      <c r="H416" s="750">
        <v>194916</v>
      </c>
      <c r="I416" s="750">
        <v>94916</v>
      </c>
      <c r="J416" s="750" t="s">
        <v>651</v>
      </c>
      <c r="K416" s="750" t="s">
        <v>652</v>
      </c>
      <c r="L416" s="753">
        <v>84.961200000000005</v>
      </c>
      <c r="M416" s="753">
        <v>75</v>
      </c>
      <c r="N416" s="754">
        <v>6372.09</v>
      </c>
    </row>
    <row r="417" spans="1:14" ht="14.45" customHeight="1" x14ac:dyDescent="0.2">
      <c r="A417" s="748" t="s">
        <v>585</v>
      </c>
      <c r="B417" s="749" t="s">
        <v>586</v>
      </c>
      <c r="C417" s="750" t="s">
        <v>608</v>
      </c>
      <c r="D417" s="751" t="s">
        <v>609</v>
      </c>
      <c r="E417" s="752">
        <v>50113001</v>
      </c>
      <c r="F417" s="751" t="s">
        <v>617</v>
      </c>
      <c r="G417" s="750" t="s">
        <v>618</v>
      </c>
      <c r="H417" s="750">
        <v>187680</v>
      </c>
      <c r="I417" s="750">
        <v>87680</v>
      </c>
      <c r="J417" s="750" t="s">
        <v>658</v>
      </c>
      <c r="K417" s="750" t="s">
        <v>1311</v>
      </c>
      <c r="L417" s="753">
        <v>21.590000000000003</v>
      </c>
      <c r="M417" s="753">
        <v>2</v>
      </c>
      <c r="N417" s="754">
        <v>43.180000000000007</v>
      </c>
    </row>
    <row r="418" spans="1:14" ht="14.45" customHeight="1" x14ac:dyDescent="0.2">
      <c r="A418" s="748" t="s">
        <v>585</v>
      </c>
      <c r="B418" s="749" t="s">
        <v>586</v>
      </c>
      <c r="C418" s="750" t="s">
        <v>608</v>
      </c>
      <c r="D418" s="751" t="s">
        <v>609</v>
      </c>
      <c r="E418" s="752">
        <v>50113001</v>
      </c>
      <c r="F418" s="751" t="s">
        <v>617</v>
      </c>
      <c r="G418" s="750" t="s">
        <v>618</v>
      </c>
      <c r="H418" s="750">
        <v>235897</v>
      </c>
      <c r="I418" s="750">
        <v>235897</v>
      </c>
      <c r="J418" s="750" t="s">
        <v>658</v>
      </c>
      <c r="K418" s="750" t="s">
        <v>659</v>
      </c>
      <c r="L418" s="753">
        <v>60.283571428571427</v>
      </c>
      <c r="M418" s="753">
        <v>14</v>
      </c>
      <c r="N418" s="754">
        <v>843.97</v>
      </c>
    </row>
    <row r="419" spans="1:14" ht="14.45" customHeight="1" x14ac:dyDescent="0.2">
      <c r="A419" s="748" t="s">
        <v>585</v>
      </c>
      <c r="B419" s="749" t="s">
        <v>586</v>
      </c>
      <c r="C419" s="750" t="s">
        <v>608</v>
      </c>
      <c r="D419" s="751" t="s">
        <v>609</v>
      </c>
      <c r="E419" s="752">
        <v>50113001</v>
      </c>
      <c r="F419" s="751" t="s">
        <v>617</v>
      </c>
      <c r="G419" s="750" t="s">
        <v>618</v>
      </c>
      <c r="H419" s="750">
        <v>196610</v>
      </c>
      <c r="I419" s="750">
        <v>96610</v>
      </c>
      <c r="J419" s="750" t="s">
        <v>1312</v>
      </c>
      <c r="K419" s="750" t="s">
        <v>1313</v>
      </c>
      <c r="L419" s="753">
        <v>46.38</v>
      </c>
      <c r="M419" s="753">
        <v>15</v>
      </c>
      <c r="N419" s="754">
        <v>695.7</v>
      </c>
    </row>
    <row r="420" spans="1:14" ht="14.45" customHeight="1" x14ac:dyDescent="0.2">
      <c r="A420" s="748" t="s">
        <v>585</v>
      </c>
      <c r="B420" s="749" t="s">
        <v>586</v>
      </c>
      <c r="C420" s="750" t="s">
        <v>608</v>
      </c>
      <c r="D420" s="751" t="s">
        <v>609</v>
      </c>
      <c r="E420" s="752">
        <v>50113001</v>
      </c>
      <c r="F420" s="751" t="s">
        <v>617</v>
      </c>
      <c r="G420" s="750" t="s">
        <v>618</v>
      </c>
      <c r="H420" s="750">
        <v>850027</v>
      </c>
      <c r="I420" s="750">
        <v>125122</v>
      </c>
      <c r="J420" s="750" t="s">
        <v>1314</v>
      </c>
      <c r="K420" s="750" t="s">
        <v>1315</v>
      </c>
      <c r="L420" s="753">
        <v>174.50750000000005</v>
      </c>
      <c r="M420" s="753">
        <v>12</v>
      </c>
      <c r="N420" s="754">
        <v>2094.0900000000006</v>
      </c>
    </row>
    <row r="421" spans="1:14" ht="14.45" customHeight="1" x14ac:dyDescent="0.2">
      <c r="A421" s="748" t="s">
        <v>585</v>
      </c>
      <c r="B421" s="749" t="s">
        <v>586</v>
      </c>
      <c r="C421" s="750" t="s">
        <v>608</v>
      </c>
      <c r="D421" s="751" t="s">
        <v>609</v>
      </c>
      <c r="E421" s="752">
        <v>50113001</v>
      </c>
      <c r="F421" s="751" t="s">
        <v>617</v>
      </c>
      <c r="G421" s="750" t="s">
        <v>618</v>
      </c>
      <c r="H421" s="750">
        <v>169789</v>
      </c>
      <c r="I421" s="750">
        <v>69789</v>
      </c>
      <c r="J421" s="750" t="s">
        <v>663</v>
      </c>
      <c r="K421" s="750" t="s">
        <v>1316</v>
      </c>
      <c r="L421" s="753">
        <v>21.879997390460222</v>
      </c>
      <c r="M421" s="753">
        <v>384</v>
      </c>
      <c r="N421" s="754">
        <v>8401.9189979367256</v>
      </c>
    </row>
    <row r="422" spans="1:14" ht="14.45" customHeight="1" x14ac:dyDescent="0.2">
      <c r="A422" s="748" t="s">
        <v>585</v>
      </c>
      <c r="B422" s="749" t="s">
        <v>586</v>
      </c>
      <c r="C422" s="750" t="s">
        <v>608</v>
      </c>
      <c r="D422" s="751" t="s">
        <v>609</v>
      </c>
      <c r="E422" s="752">
        <v>50113001</v>
      </c>
      <c r="F422" s="751" t="s">
        <v>617</v>
      </c>
      <c r="G422" s="750" t="s">
        <v>618</v>
      </c>
      <c r="H422" s="750">
        <v>189244</v>
      </c>
      <c r="I422" s="750">
        <v>89244</v>
      </c>
      <c r="J422" s="750" t="s">
        <v>663</v>
      </c>
      <c r="K422" s="750" t="s">
        <v>664</v>
      </c>
      <c r="L422" s="753">
        <v>20.760000000000009</v>
      </c>
      <c r="M422" s="753">
        <v>620</v>
      </c>
      <c r="N422" s="754">
        <v>12871.200000000004</v>
      </c>
    </row>
    <row r="423" spans="1:14" ht="14.45" customHeight="1" x14ac:dyDescent="0.2">
      <c r="A423" s="748" t="s">
        <v>585</v>
      </c>
      <c r="B423" s="749" t="s">
        <v>586</v>
      </c>
      <c r="C423" s="750" t="s">
        <v>608</v>
      </c>
      <c r="D423" s="751" t="s">
        <v>609</v>
      </c>
      <c r="E423" s="752">
        <v>50113001</v>
      </c>
      <c r="F423" s="751" t="s">
        <v>617</v>
      </c>
      <c r="G423" s="750" t="s">
        <v>618</v>
      </c>
      <c r="H423" s="750">
        <v>169595</v>
      </c>
      <c r="I423" s="750">
        <v>69595</v>
      </c>
      <c r="J423" s="750" t="s">
        <v>1317</v>
      </c>
      <c r="K423" s="750" t="s">
        <v>666</v>
      </c>
      <c r="L423" s="753">
        <v>612.61</v>
      </c>
      <c r="M423" s="753">
        <v>18</v>
      </c>
      <c r="N423" s="754">
        <v>11026.98</v>
      </c>
    </row>
    <row r="424" spans="1:14" ht="14.45" customHeight="1" x14ac:dyDescent="0.2">
      <c r="A424" s="748" t="s">
        <v>585</v>
      </c>
      <c r="B424" s="749" t="s">
        <v>586</v>
      </c>
      <c r="C424" s="750" t="s">
        <v>608</v>
      </c>
      <c r="D424" s="751" t="s">
        <v>609</v>
      </c>
      <c r="E424" s="752">
        <v>50113001</v>
      </c>
      <c r="F424" s="751" t="s">
        <v>617</v>
      </c>
      <c r="G424" s="750" t="s">
        <v>618</v>
      </c>
      <c r="H424" s="750">
        <v>173322</v>
      </c>
      <c r="I424" s="750">
        <v>173322</v>
      </c>
      <c r="J424" s="750" t="s">
        <v>1318</v>
      </c>
      <c r="K424" s="750" t="s">
        <v>1319</v>
      </c>
      <c r="L424" s="753">
        <v>803.66</v>
      </c>
      <c r="M424" s="753">
        <v>0.3</v>
      </c>
      <c r="N424" s="754">
        <v>241.09799999999998</v>
      </c>
    </row>
    <row r="425" spans="1:14" ht="14.45" customHeight="1" x14ac:dyDescent="0.2">
      <c r="A425" s="748" t="s">
        <v>585</v>
      </c>
      <c r="B425" s="749" t="s">
        <v>586</v>
      </c>
      <c r="C425" s="750" t="s">
        <v>608</v>
      </c>
      <c r="D425" s="751" t="s">
        <v>609</v>
      </c>
      <c r="E425" s="752">
        <v>50113001</v>
      </c>
      <c r="F425" s="751" t="s">
        <v>617</v>
      </c>
      <c r="G425" s="750" t="s">
        <v>618</v>
      </c>
      <c r="H425" s="750">
        <v>169725</v>
      </c>
      <c r="I425" s="750">
        <v>69725</v>
      </c>
      <c r="J425" s="750" t="s">
        <v>1320</v>
      </c>
      <c r="K425" s="750" t="s">
        <v>666</v>
      </c>
      <c r="L425" s="753">
        <v>30.269999999999996</v>
      </c>
      <c r="M425" s="753">
        <v>72</v>
      </c>
      <c r="N425" s="754">
        <v>2179.4399999999996</v>
      </c>
    </row>
    <row r="426" spans="1:14" ht="14.45" customHeight="1" x14ac:dyDescent="0.2">
      <c r="A426" s="748" t="s">
        <v>585</v>
      </c>
      <c r="B426" s="749" t="s">
        <v>586</v>
      </c>
      <c r="C426" s="750" t="s">
        <v>608</v>
      </c>
      <c r="D426" s="751" t="s">
        <v>609</v>
      </c>
      <c r="E426" s="752">
        <v>50113001</v>
      </c>
      <c r="F426" s="751" t="s">
        <v>617</v>
      </c>
      <c r="G426" s="750" t="s">
        <v>618</v>
      </c>
      <c r="H426" s="750">
        <v>187825</v>
      </c>
      <c r="I426" s="750">
        <v>87825</v>
      </c>
      <c r="J426" s="750" t="s">
        <v>1320</v>
      </c>
      <c r="K426" s="750" t="s">
        <v>1321</v>
      </c>
      <c r="L426" s="753">
        <v>80.368181818181824</v>
      </c>
      <c r="M426" s="753">
        <v>11</v>
      </c>
      <c r="N426" s="754">
        <v>884.05000000000007</v>
      </c>
    </row>
    <row r="427" spans="1:14" ht="14.45" customHeight="1" x14ac:dyDescent="0.2">
      <c r="A427" s="748" t="s">
        <v>585</v>
      </c>
      <c r="B427" s="749" t="s">
        <v>586</v>
      </c>
      <c r="C427" s="750" t="s">
        <v>608</v>
      </c>
      <c r="D427" s="751" t="s">
        <v>609</v>
      </c>
      <c r="E427" s="752">
        <v>50113001</v>
      </c>
      <c r="F427" s="751" t="s">
        <v>617</v>
      </c>
      <c r="G427" s="750" t="s">
        <v>618</v>
      </c>
      <c r="H427" s="750">
        <v>169667</v>
      </c>
      <c r="I427" s="750">
        <v>69667</v>
      </c>
      <c r="J427" s="750" t="s">
        <v>1322</v>
      </c>
      <c r="K427" s="750" t="s">
        <v>1321</v>
      </c>
      <c r="L427" s="753">
        <v>103.56773391299367</v>
      </c>
      <c r="M427" s="753">
        <v>11</v>
      </c>
      <c r="N427" s="754">
        <v>1139.2450730429305</v>
      </c>
    </row>
    <row r="428" spans="1:14" ht="14.45" customHeight="1" x14ac:dyDescent="0.2">
      <c r="A428" s="748" t="s">
        <v>585</v>
      </c>
      <c r="B428" s="749" t="s">
        <v>586</v>
      </c>
      <c r="C428" s="750" t="s">
        <v>608</v>
      </c>
      <c r="D428" s="751" t="s">
        <v>609</v>
      </c>
      <c r="E428" s="752">
        <v>50113001</v>
      </c>
      <c r="F428" s="751" t="s">
        <v>617</v>
      </c>
      <c r="G428" s="750" t="s">
        <v>618</v>
      </c>
      <c r="H428" s="750">
        <v>208456</v>
      </c>
      <c r="I428" s="750">
        <v>208456</v>
      </c>
      <c r="J428" s="750" t="s">
        <v>667</v>
      </c>
      <c r="K428" s="750" t="s">
        <v>668</v>
      </c>
      <c r="L428" s="753">
        <v>738.54</v>
      </c>
      <c r="M428" s="753">
        <v>0.7</v>
      </c>
      <c r="N428" s="754">
        <v>516.97799999999995</v>
      </c>
    </row>
    <row r="429" spans="1:14" ht="14.45" customHeight="1" x14ac:dyDescent="0.2">
      <c r="A429" s="748" t="s">
        <v>585</v>
      </c>
      <c r="B429" s="749" t="s">
        <v>586</v>
      </c>
      <c r="C429" s="750" t="s">
        <v>608</v>
      </c>
      <c r="D429" s="751" t="s">
        <v>609</v>
      </c>
      <c r="E429" s="752">
        <v>50113001</v>
      </c>
      <c r="F429" s="751" t="s">
        <v>617</v>
      </c>
      <c r="G429" s="750" t="s">
        <v>618</v>
      </c>
      <c r="H429" s="750">
        <v>173394</v>
      </c>
      <c r="I429" s="750">
        <v>173394</v>
      </c>
      <c r="J429" s="750" t="s">
        <v>669</v>
      </c>
      <c r="K429" s="750" t="s">
        <v>670</v>
      </c>
      <c r="L429" s="753">
        <v>423.72000000000008</v>
      </c>
      <c r="M429" s="753">
        <v>1.5</v>
      </c>
      <c r="N429" s="754">
        <v>635.58000000000015</v>
      </c>
    </row>
    <row r="430" spans="1:14" ht="14.45" customHeight="1" x14ac:dyDescent="0.2">
      <c r="A430" s="748" t="s">
        <v>585</v>
      </c>
      <c r="B430" s="749" t="s">
        <v>586</v>
      </c>
      <c r="C430" s="750" t="s">
        <v>608</v>
      </c>
      <c r="D430" s="751" t="s">
        <v>609</v>
      </c>
      <c r="E430" s="752">
        <v>50113001</v>
      </c>
      <c r="F430" s="751" t="s">
        <v>617</v>
      </c>
      <c r="G430" s="750" t="s">
        <v>618</v>
      </c>
      <c r="H430" s="750">
        <v>187822</v>
      </c>
      <c r="I430" s="750">
        <v>87822</v>
      </c>
      <c r="J430" s="750" t="s">
        <v>1323</v>
      </c>
      <c r="K430" s="750" t="s">
        <v>1324</v>
      </c>
      <c r="L430" s="753">
        <v>1301.03</v>
      </c>
      <c r="M430" s="753">
        <v>6</v>
      </c>
      <c r="N430" s="754">
        <v>7806.1799999999994</v>
      </c>
    </row>
    <row r="431" spans="1:14" ht="14.45" customHeight="1" x14ac:dyDescent="0.2">
      <c r="A431" s="748" t="s">
        <v>585</v>
      </c>
      <c r="B431" s="749" t="s">
        <v>586</v>
      </c>
      <c r="C431" s="750" t="s">
        <v>608</v>
      </c>
      <c r="D431" s="751" t="s">
        <v>609</v>
      </c>
      <c r="E431" s="752">
        <v>50113001</v>
      </c>
      <c r="F431" s="751" t="s">
        <v>617</v>
      </c>
      <c r="G431" s="750" t="s">
        <v>618</v>
      </c>
      <c r="H431" s="750">
        <v>126409</v>
      </c>
      <c r="I431" s="750">
        <v>26409</v>
      </c>
      <c r="J431" s="750" t="s">
        <v>671</v>
      </c>
      <c r="K431" s="750" t="s">
        <v>672</v>
      </c>
      <c r="L431" s="753">
        <v>606.68999999999994</v>
      </c>
      <c r="M431" s="753">
        <v>3</v>
      </c>
      <c r="N431" s="754">
        <v>1820.07</v>
      </c>
    </row>
    <row r="432" spans="1:14" ht="14.45" customHeight="1" x14ac:dyDescent="0.2">
      <c r="A432" s="748" t="s">
        <v>585</v>
      </c>
      <c r="B432" s="749" t="s">
        <v>586</v>
      </c>
      <c r="C432" s="750" t="s">
        <v>608</v>
      </c>
      <c r="D432" s="751" t="s">
        <v>609</v>
      </c>
      <c r="E432" s="752">
        <v>50113001</v>
      </c>
      <c r="F432" s="751" t="s">
        <v>617</v>
      </c>
      <c r="G432" s="750" t="s">
        <v>618</v>
      </c>
      <c r="H432" s="750">
        <v>100392</v>
      </c>
      <c r="I432" s="750">
        <v>392</v>
      </c>
      <c r="J432" s="750" t="s">
        <v>1325</v>
      </c>
      <c r="K432" s="750" t="s">
        <v>1099</v>
      </c>
      <c r="L432" s="753">
        <v>57.590000000000018</v>
      </c>
      <c r="M432" s="753">
        <v>2</v>
      </c>
      <c r="N432" s="754">
        <v>115.18000000000004</v>
      </c>
    </row>
    <row r="433" spans="1:14" ht="14.45" customHeight="1" x14ac:dyDescent="0.2">
      <c r="A433" s="748" t="s">
        <v>585</v>
      </c>
      <c r="B433" s="749" t="s">
        <v>586</v>
      </c>
      <c r="C433" s="750" t="s">
        <v>608</v>
      </c>
      <c r="D433" s="751" t="s">
        <v>609</v>
      </c>
      <c r="E433" s="752">
        <v>50113001</v>
      </c>
      <c r="F433" s="751" t="s">
        <v>617</v>
      </c>
      <c r="G433" s="750" t="s">
        <v>618</v>
      </c>
      <c r="H433" s="750">
        <v>100394</v>
      </c>
      <c r="I433" s="750">
        <v>394</v>
      </c>
      <c r="J433" s="750" t="s">
        <v>675</v>
      </c>
      <c r="K433" s="750" t="s">
        <v>676</v>
      </c>
      <c r="L433" s="753">
        <v>65.730000000000018</v>
      </c>
      <c r="M433" s="753">
        <v>1</v>
      </c>
      <c r="N433" s="754">
        <v>65.730000000000018</v>
      </c>
    </row>
    <row r="434" spans="1:14" ht="14.45" customHeight="1" x14ac:dyDescent="0.2">
      <c r="A434" s="748" t="s">
        <v>585</v>
      </c>
      <c r="B434" s="749" t="s">
        <v>586</v>
      </c>
      <c r="C434" s="750" t="s">
        <v>608</v>
      </c>
      <c r="D434" s="751" t="s">
        <v>609</v>
      </c>
      <c r="E434" s="752">
        <v>50113001</v>
      </c>
      <c r="F434" s="751" t="s">
        <v>617</v>
      </c>
      <c r="G434" s="750" t="s">
        <v>618</v>
      </c>
      <c r="H434" s="750">
        <v>192351</v>
      </c>
      <c r="I434" s="750">
        <v>92351</v>
      </c>
      <c r="J434" s="750" t="s">
        <v>677</v>
      </c>
      <c r="K434" s="750" t="s">
        <v>678</v>
      </c>
      <c r="L434" s="753">
        <v>86.22</v>
      </c>
      <c r="M434" s="753">
        <v>7</v>
      </c>
      <c r="N434" s="754">
        <v>603.54</v>
      </c>
    </row>
    <row r="435" spans="1:14" ht="14.45" customHeight="1" x14ac:dyDescent="0.2">
      <c r="A435" s="748" t="s">
        <v>585</v>
      </c>
      <c r="B435" s="749" t="s">
        <v>586</v>
      </c>
      <c r="C435" s="750" t="s">
        <v>608</v>
      </c>
      <c r="D435" s="751" t="s">
        <v>609</v>
      </c>
      <c r="E435" s="752">
        <v>50113001</v>
      </c>
      <c r="F435" s="751" t="s">
        <v>617</v>
      </c>
      <c r="G435" s="750" t="s">
        <v>618</v>
      </c>
      <c r="H435" s="750">
        <v>176496</v>
      </c>
      <c r="I435" s="750">
        <v>76496</v>
      </c>
      <c r="J435" s="750" t="s">
        <v>1326</v>
      </c>
      <c r="K435" s="750" t="s">
        <v>1327</v>
      </c>
      <c r="L435" s="753">
        <v>125.43000000000002</v>
      </c>
      <c r="M435" s="753">
        <v>15</v>
      </c>
      <c r="N435" s="754">
        <v>1881.4500000000003</v>
      </c>
    </row>
    <row r="436" spans="1:14" ht="14.45" customHeight="1" x14ac:dyDescent="0.2">
      <c r="A436" s="748" t="s">
        <v>585</v>
      </c>
      <c r="B436" s="749" t="s">
        <v>586</v>
      </c>
      <c r="C436" s="750" t="s">
        <v>608</v>
      </c>
      <c r="D436" s="751" t="s">
        <v>609</v>
      </c>
      <c r="E436" s="752">
        <v>50113001</v>
      </c>
      <c r="F436" s="751" t="s">
        <v>617</v>
      </c>
      <c r="G436" s="750" t="s">
        <v>618</v>
      </c>
      <c r="H436" s="750">
        <v>102679</v>
      </c>
      <c r="I436" s="750">
        <v>2679</v>
      </c>
      <c r="J436" s="750" t="s">
        <v>685</v>
      </c>
      <c r="K436" s="750" t="s">
        <v>686</v>
      </c>
      <c r="L436" s="753">
        <v>164.48000000000002</v>
      </c>
      <c r="M436" s="753">
        <v>3</v>
      </c>
      <c r="N436" s="754">
        <v>493.44000000000005</v>
      </c>
    </row>
    <row r="437" spans="1:14" ht="14.45" customHeight="1" x14ac:dyDescent="0.2">
      <c r="A437" s="748" t="s">
        <v>585</v>
      </c>
      <c r="B437" s="749" t="s">
        <v>586</v>
      </c>
      <c r="C437" s="750" t="s">
        <v>608</v>
      </c>
      <c r="D437" s="751" t="s">
        <v>609</v>
      </c>
      <c r="E437" s="752">
        <v>50113001</v>
      </c>
      <c r="F437" s="751" t="s">
        <v>617</v>
      </c>
      <c r="G437" s="750" t="s">
        <v>625</v>
      </c>
      <c r="H437" s="750">
        <v>183974</v>
      </c>
      <c r="I437" s="750">
        <v>83974</v>
      </c>
      <c r="J437" s="750" t="s">
        <v>687</v>
      </c>
      <c r="K437" s="750" t="s">
        <v>688</v>
      </c>
      <c r="L437" s="753">
        <v>88.45</v>
      </c>
      <c r="M437" s="753">
        <v>3</v>
      </c>
      <c r="N437" s="754">
        <v>265.35000000000002</v>
      </c>
    </row>
    <row r="438" spans="1:14" ht="14.45" customHeight="1" x14ac:dyDescent="0.2">
      <c r="A438" s="748" t="s">
        <v>585</v>
      </c>
      <c r="B438" s="749" t="s">
        <v>586</v>
      </c>
      <c r="C438" s="750" t="s">
        <v>608</v>
      </c>
      <c r="D438" s="751" t="s">
        <v>609</v>
      </c>
      <c r="E438" s="752">
        <v>50113001</v>
      </c>
      <c r="F438" s="751" t="s">
        <v>617</v>
      </c>
      <c r="G438" s="750" t="s">
        <v>625</v>
      </c>
      <c r="H438" s="750">
        <v>231703</v>
      </c>
      <c r="I438" s="750">
        <v>231703</v>
      </c>
      <c r="J438" s="750" t="s">
        <v>687</v>
      </c>
      <c r="K438" s="750" t="s">
        <v>688</v>
      </c>
      <c r="L438" s="753">
        <v>88.45</v>
      </c>
      <c r="M438" s="753">
        <v>5</v>
      </c>
      <c r="N438" s="754">
        <v>442.25</v>
      </c>
    </row>
    <row r="439" spans="1:14" ht="14.45" customHeight="1" x14ac:dyDescent="0.2">
      <c r="A439" s="748" t="s">
        <v>585</v>
      </c>
      <c r="B439" s="749" t="s">
        <v>586</v>
      </c>
      <c r="C439" s="750" t="s">
        <v>608</v>
      </c>
      <c r="D439" s="751" t="s">
        <v>609</v>
      </c>
      <c r="E439" s="752">
        <v>50113001</v>
      </c>
      <c r="F439" s="751" t="s">
        <v>617</v>
      </c>
      <c r="G439" s="750" t="s">
        <v>587</v>
      </c>
      <c r="H439" s="750">
        <v>231696</v>
      </c>
      <c r="I439" s="750">
        <v>231696</v>
      </c>
      <c r="J439" s="750" t="s">
        <v>689</v>
      </c>
      <c r="K439" s="750" t="s">
        <v>690</v>
      </c>
      <c r="L439" s="753">
        <v>207.42</v>
      </c>
      <c r="M439" s="753">
        <v>1</v>
      </c>
      <c r="N439" s="754">
        <v>207.42</v>
      </c>
    </row>
    <row r="440" spans="1:14" ht="14.45" customHeight="1" x14ac:dyDescent="0.2">
      <c r="A440" s="748" t="s">
        <v>585</v>
      </c>
      <c r="B440" s="749" t="s">
        <v>586</v>
      </c>
      <c r="C440" s="750" t="s">
        <v>608</v>
      </c>
      <c r="D440" s="751" t="s">
        <v>609</v>
      </c>
      <c r="E440" s="752">
        <v>50113001</v>
      </c>
      <c r="F440" s="751" t="s">
        <v>617</v>
      </c>
      <c r="G440" s="750" t="s">
        <v>587</v>
      </c>
      <c r="H440" s="750">
        <v>231701</v>
      </c>
      <c r="I440" s="750">
        <v>231701</v>
      </c>
      <c r="J440" s="750" t="s">
        <v>689</v>
      </c>
      <c r="K440" s="750" t="s">
        <v>691</v>
      </c>
      <c r="L440" s="753">
        <v>93.860000000000014</v>
      </c>
      <c r="M440" s="753">
        <v>1</v>
      </c>
      <c r="N440" s="754">
        <v>93.860000000000014</v>
      </c>
    </row>
    <row r="441" spans="1:14" ht="14.45" customHeight="1" x14ac:dyDescent="0.2">
      <c r="A441" s="748" t="s">
        <v>585</v>
      </c>
      <c r="B441" s="749" t="s">
        <v>586</v>
      </c>
      <c r="C441" s="750" t="s">
        <v>608</v>
      </c>
      <c r="D441" s="751" t="s">
        <v>609</v>
      </c>
      <c r="E441" s="752">
        <v>50113001</v>
      </c>
      <c r="F441" s="751" t="s">
        <v>617</v>
      </c>
      <c r="G441" s="750" t="s">
        <v>587</v>
      </c>
      <c r="H441" s="750">
        <v>231691</v>
      </c>
      <c r="I441" s="750">
        <v>231691</v>
      </c>
      <c r="J441" s="750" t="s">
        <v>692</v>
      </c>
      <c r="K441" s="750" t="s">
        <v>693</v>
      </c>
      <c r="L441" s="753">
        <v>101.72999999999999</v>
      </c>
      <c r="M441" s="753">
        <v>1</v>
      </c>
      <c r="N441" s="754">
        <v>101.72999999999999</v>
      </c>
    </row>
    <row r="442" spans="1:14" ht="14.45" customHeight="1" x14ac:dyDescent="0.2">
      <c r="A442" s="748" t="s">
        <v>585</v>
      </c>
      <c r="B442" s="749" t="s">
        <v>586</v>
      </c>
      <c r="C442" s="750" t="s">
        <v>608</v>
      </c>
      <c r="D442" s="751" t="s">
        <v>609</v>
      </c>
      <c r="E442" s="752">
        <v>50113001</v>
      </c>
      <c r="F442" s="751" t="s">
        <v>617</v>
      </c>
      <c r="G442" s="750" t="s">
        <v>618</v>
      </c>
      <c r="H442" s="750">
        <v>993603</v>
      </c>
      <c r="I442" s="750">
        <v>0</v>
      </c>
      <c r="J442" s="750" t="s">
        <v>694</v>
      </c>
      <c r="K442" s="750" t="s">
        <v>587</v>
      </c>
      <c r="L442" s="753">
        <v>178.35333333333335</v>
      </c>
      <c r="M442" s="753">
        <v>6</v>
      </c>
      <c r="N442" s="754">
        <v>1070.1200000000001</v>
      </c>
    </row>
    <row r="443" spans="1:14" ht="14.45" customHeight="1" x14ac:dyDescent="0.2">
      <c r="A443" s="748" t="s">
        <v>585</v>
      </c>
      <c r="B443" s="749" t="s">
        <v>586</v>
      </c>
      <c r="C443" s="750" t="s">
        <v>608</v>
      </c>
      <c r="D443" s="751" t="s">
        <v>609</v>
      </c>
      <c r="E443" s="752">
        <v>50113001</v>
      </c>
      <c r="F443" s="751" t="s">
        <v>617</v>
      </c>
      <c r="G443" s="750" t="s">
        <v>618</v>
      </c>
      <c r="H443" s="750">
        <v>203954</v>
      </c>
      <c r="I443" s="750">
        <v>203954</v>
      </c>
      <c r="J443" s="750" t="s">
        <v>1328</v>
      </c>
      <c r="K443" s="750" t="s">
        <v>1329</v>
      </c>
      <c r="L443" s="753">
        <v>92.364000000000004</v>
      </c>
      <c r="M443" s="753">
        <v>5</v>
      </c>
      <c r="N443" s="754">
        <v>461.82000000000005</v>
      </c>
    </row>
    <row r="444" spans="1:14" ht="14.45" customHeight="1" x14ac:dyDescent="0.2">
      <c r="A444" s="748" t="s">
        <v>585</v>
      </c>
      <c r="B444" s="749" t="s">
        <v>586</v>
      </c>
      <c r="C444" s="750" t="s">
        <v>608</v>
      </c>
      <c r="D444" s="751" t="s">
        <v>609</v>
      </c>
      <c r="E444" s="752">
        <v>50113001</v>
      </c>
      <c r="F444" s="751" t="s">
        <v>617</v>
      </c>
      <c r="G444" s="750" t="s">
        <v>587</v>
      </c>
      <c r="H444" s="750">
        <v>158692</v>
      </c>
      <c r="I444" s="750">
        <v>158692</v>
      </c>
      <c r="J444" s="750" t="s">
        <v>697</v>
      </c>
      <c r="K444" s="750" t="s">
        <v>1330</v>
      </c>
      <c r="L444" s="753">
        <v>26.15</v>
      </c>
      <c r="M444" s="753">
        <v>4</v>
      </c>
      <c r="N444" s="754">
        <v>104.6</v>
      </c>
    </row>
    <row r="445" spans="1:14" ht="14.45" customHeight="1" x14ac:dyDescent="0.2">
      <c r="A445" s="748" t="s">
        <v>585</v>
      </c>
      <c r="B445" s="749" t="s">
        <v>586</v>
      </c>
      <c r="C445" s="750" t="s">
        <v>608</v>
      </c>
      <c r="D445" s="751" t="s">
        <v>609</v>
      </c>
      <c r="E445" s="752">
        <v>50113001</v>
      </c>
      <c r="F445" s="751" t="s">
        <v>617</v>
      </c>
      <c r="G445" s="750" t="s">
        <v>587</v>
      </c>
      <c r="H445" s="750">
        <v>158697</v>
      </c>
      <c r="I445" s="750">
        <v>158697</v>
      </c>
      <c r="J445" s="750" t="s">
        <v>697</v>
      </c>
      <c r="K445" s="750" t="s">
        <v>698</v>
      </c>
      <c r="L445" s="753">
        <v>86.280000000000015</v>
      </c>
      <c r="M445" s="753">
        <v>1</v>
      </c>
      <c r="N445" s="754">
        <v>86.280000000000015</v>
      </c>
    </row>
    <row r="446" spans="1:14" ht="14.45" customHeight="1" x14ac:dyDescent="0.2">
      <c r="A446" s="748" t="s">
        <v>585</v>
      </c>
      <c r="B446" s="749" t="s">
        <v>586</v>
      </c>
      <c r="C446" s="750" t="s">
        <v>608</v>
      </c>
      <c r="D446" s="751" t="s">
        <v>609</v>
      </c>
      <c r="E446" s="752">
        <v>50113001</v>
      </c>
      <c r="F446" s="751" t="s">
        <v>617</v>
      </c>
      <c r="G446" s="750" t="s">
        <v>618</v>
      </c>
      <c r="H446" s="750">
        <v>167939</v>
      </c>
      <c r="I446" s="750">
        <v>167939</v>
      </c>
      <c r="J446" s="750" t="s">
        <v>701</v>
      </c>
      <c r="K446" s="750" t="s">
        <v>702</v>
      </c>
      <c r="L446" s="753">
        <v>1625</v>
      </c>
      <c r="M446" s="753">
        <v>3</v>
      </c>
      <c r="N446" s="754">
        <v>4875</v>
      </c>
    </row>
    <row r="447" spans="1:14" ht="14.45" customHeight="1" x14ac:dyDescent="0.2">
      <c r="A447" s="748" t="s">
        <v>585</v>
      </c>
      <c r="B447" s="749" t="s">
        <v>586</v>
      </c>
      <c r="C447" s="750" t="s">
        <v>608</v>
      </c>
      <c r="D447" s="751" t="s">
        <v>609</v>
      </c>
      <c r="E447" s="752">
        <v>50113001</v>
      </c>
      <c r="F447" s="751" t="s">
        <v>617</v>
      </c>
      <c r="G447" s="750" t="s">
        <v>618</v>
      </c>
      <c r="H447" s="750">
        <v>159392</v>
      </c>
      <c r="I447" s="750">
        <v>59392</v>
      </c>
      <c r="J447" s="750" t="s">
        <v>703</v>
      </c>
      <c r="K447" s="750" t="s">
        <v>704</v>
      </c>
      <c r="L447" s="753">
        <v>84.39500000000001</v>
      </c>
      <c r="M447" s="753">
        <v>8</v>
      </c>
      <c r="N447" s="754">
        <v>675.16000000000008</v>
      </c>
    </row>
    <row r="448" spans="1:14" ht="14.45" customHeight="1" x14ac:dyDescent="0.2">
      <c r="A448" s="748" t="s">
        <v>585</v>
      </c>
      <c r="B448" s="749" t="s">
        <v>586</v>
      </c>
      <c r="C448" s="750" t="s">
        <v>608</v>
      </c>
      <c r="D448" s="751" t="s">
        <v>609</v>
      </c>
      <c r="E448" s="752">
        <v>50113001</v>
      </c>
      <c r="F448" s="751" t="s">
        <v>617</v>
      </c>
      <c r="G448" s="750" t="s">
        <v>618</v>
      </c>
      <c r="H448" s="750">
        <v>100409</v>
      </c>
      <c r="I448" s="750">
        <v>409</v>
      </c>
      <c r="J448" s="750" t="s">
        <v>713</v>
      </c>
      <c r="K448" s="750" t="s">
        <v>714</v>
      </c>
      <c r="L448" s="753">
        <v>79.746473118279567</v>
      </c>
      <c r="M448" s="753">
        <v>465</v>
      </c>
      <c r="N448" s="754">
        <v>37082.11</v>
      </c>
    </row>
    <row r="449" spans="1:14" ht="14.45" customHeight="1" x14ac:dyDescent="0.2">
      <c r="A449" s="748" t="s">
        <v>585</v>
      </c>
      <c r="B449" s="749" t="s">
        <v>586</v>
      </c>
      <c r="C449" s="750" t="s">
        <v>608</v>
      </c>
      <c r="D449" s="751" t="s">
        <v>609</v>
      </c>
      <c r="E449" s="752">
        <v>50113001</v>
      </c>
      <c r="F449" s="751" t="s">
        <v>617</v>
      </c>
      <c r="G449" s="750" t="s">
        <v>618</v>
      </c>
      <c r="H449" s="750">
        <v>137275</v>
      </c>
      <c r="I449" s="750">
        <v>137275</v>
      </c>
      <c r="J449" s="750" t="s">
        <v>1331</v>
      </c>
      <c r="K449" s="750" t="s">
        <v>1332</v>
      </c>
      <c r="L449" s="753">
        <v>1078.7699999999998</v>
      </c>
      <c r="M449" s="753">
        <v>1</v>
      </c>
      <c r="N449" s="754">
        <v>1078.7699999999998</v>
      </c>
    </row>
    <row r="450" spans="1:14" ht="14.45" customHeight="1" x14ac:dyDescent="0.2">
      <c r="A450" s="748" t="s">
        <v>585</v>
      </c>
      <c r="B450" s="749" t="s">
        <v>586</v>
      </c>
      <c r="C450" s="750" t="s">
        <v>608</v>
      </c>
      <c r="D450" s="751" t="s">
        <v>609</v>
      </c>
      <c r="E450" s="752">
        <v>50113001</v>
      </c>
      <c r="F450" s="751" t="s">
        <v>617</v>
      </c>
      <c r="G450" s="750" t="s">
        <v>618</v>
      </c>
      <c r="H450" s="750">
        <v>187814</v>
      </c>
      <c r="I450" s="750">
        <v>87814</v>
      </c>
      <c r="J450" s="750" t="s">
        <v>1333</v>
      </c>
      <c r="K450" s="750" t="s">
        <v>1334</v>
      </c>
      <c r="L450" s="753">
        <v>535.65999999999985</v>
      </c>
      <c r="M450" s="753">
        <v>1</v>
      </c>
      <c r="N450" s="754">
        <v>535.65999999999985</v>
      </c>
    </row>
    <row r="451" spans="1:14" ht="14.45" customHeight="1" x14ac:dyDescent="0.2">
      <c r="A451" s="748" t="s">
        <v>585</v>
      </c>
      <c r="B451" s="749" t="s">
        <v>586</v>
      </c>
      <c r="C451" s="750" t="s">
        <v>608</v>
      </c>
      <c r="D451" s="751" t="s">
        <v>609</v>
      </c>
      <c r="E451" s="752">
        <v>50113001</v>
      </c>
      <c r="F451" s="751" t="s">
        <v>617</v>
      </c>
      <c r="G451" s="750" t="s">
        <v>618</v>
      </c>
      <c r="H451" s="750">
        <v>102132</v>
      </c>
      <c r="I451" s="750">
        <v>2132</v>
      </c>
      <c r="J451" s="750" t="s">
        <v>719</v>
      </c>
      <c r="K451" s="750" t="s">
        <v>720</v>
      </c>
      <c r="L451" s="753">
        <v>153.41399999999999</v>
      </c>
      <c r="M451" s="753">
        <v>10</v>
      </c>
      <c r="N451" s="754">
        <v>1534.1399999999999</v>
      </c>
    </row>
    <row r="452" spans="1:14" ht="14.45" customHeight="1" x14ac:dyDescent="0.2">
      <c r="A452" s="748" t="s">
        <v>585</v>
      </c>
      <c r="B452" s="749" t="s">
        <v>586</v>
      </c>
      <c r="C452" s="750" t="s">
        <v>608</v>
      </c>
      <c r="D452" s="751" t="s">
        <v>609</v>
      </c>
      <c r="E452" s="752">
        <v>50113001</v>
      </c>
      <c r="F452" s="751" t="s">
        <v>617</v>
      </c>
      <c r="G452" s="750" t="s">
        <v>618</v>
      </c>
      <c r="H452" s="750">
        <v>849990</v>
      </c>
      <c r="I452" s="750">
        <v>102596</v>
      </c>
      <c r="J452" s="750" t="s">
        <v>725</v>
      </c>
      <c r="K452" s="750" t="s">
        <v>726</v>
      </c>
      <c r="L452" s="753">
        <v>24.270000000000007</v>
      </c>
      <c r="M452" s="753">
        <v>1</v>
      </c>
      <c r="N452" s="754">
        <v>24.270000000000007</v>
      </c>
    </row>
    <row r="453" spans="1:14" ht="14.45" customHeight="1" x14ac:dyDescent="0.2">
      <c r="A453" s="748" t="s">
        <v>585</v>
      </c>
      <c r="B453" s="749" t="s">
        <v>586</v>
      </c>
      <c r="C453" s="750" t="s">
        <v>608</v>
      </c>
      <c r="D453" s="751" t="s">
        <v>609</v>
      </c>
      <c r="E453" s="752">
        <v>50113001</v>
      </c>
      <c r="F453" s="751" t="s">
        <v>617</v>
      </c>
      <c r="G453" s="750" t="s">
        <v>618</v>
      </c>
      <c r="H453" s="750">
        <v>843217</v>
      </c>
      <c r="I453" s="750">
        <v>0</v>
      </c>
      <c r="J453" s="750" t="s">
        <v>1335</v>
      </c>
      <c r="K453" s="750" t="s">
        <v>1336</v>
      </c>
      <c r="L453" s="753">
        <v>194.11166666666668</v>
      </c>
      <c r="M453" s="753">
        <v>24</v>
      </c>
      <c r="N453" s="754">
        <v>4658.68</v>
      </c>
    </row>
    <row r="454" spans="1:14" ht="14.45" customHeight="1" x14ac:dyDescent="0.2">
      <c r="A454" s="748" t="s">
        <v>585</v>
      </c>
      <c r="B454" s="749" t="s">
        <v>586</v>
      </c>
      <c r="C454" s="750" t="s">
        <v>608</v>
      </c>
      <c r="D454" s="751" t="s">
        <v>609</v>
      </c>
      <c r="E454" s="752">
        <v>50113001</v>
      </c>
      <c r="F454" s="751" t="s">
        <v>617</v>
      </c>
      <c r="G454" s="750" t="s">
        <v>618</v>
      </c>
      <c r="H454" s="750">
        <v>150660</v>
      </c>
      <c r="I454" s="750">
        <v>150660</v>
      </c>
      <c r="J454" s="750" t="s">
        <v>1337</v>
      </c>
      <c r="K454" s="750" t="s">
        <v>1338</v>
      </c>
      <c r="L454" s="753">
        <v>804.90000000000009</v>
      </c>
      <c r="M454" s="753">
        <v>41</v>
      </c>
      <c r="N454" s="754">
        <v>33000.9</v>
      </c>
    </row>
    <row r="455" spans="1:14" ht="14.45" customHeight="1" x14ac:dyDescent="0.2">
      <c r="A455" s="748" t="s">
        <v>585</v>
      </c>
      <c r="B455" s="749" t="s">
        <v>586</v>
      </c>
      <c r="C455" s="750" t="s">
        <v>608</v>
      </c>
      <c r="D455" s="751" t="s">
        <v>609</v>
      </c>
      <c r="E455" s="752">
        <v>50113001</v>
      </c>
      <c r="F455" s="751" t="s">
        <v>617</v>
      </c>
      <c r="G455" s="750" t="s">
        <v>618</v>
      </c>
      <c r="H455" s="750">
        <v>145981</v>
      </c>
      <c r="I455" s="750">
        <v>45981</v>
      </c>
      <c r="J455" s="750" t="s">
        <v>1339</v>
      </c>
      <c r="K455" s="750" t="s">
        <v>1340</v>
      </c>
      <c r="L455" s="753">
        <v>1704.5600000000004</v>
      </c>
      <c r="M455" s="753">
        <v>19</v>
      </c>
      <c r="N455" s="754">
        <v>32386.640000000007</v>
      </c>
    </row>
    <row r="456" spans="1:14" ht="14.45" customHeight="1" x14ac:dyDescent="0.2">
      <c r="A456" s="748" t="s">
        <v>585</v>
      </c>
      <c r="B456" s="749" t="s">
        <v>586</v>
      </c>
      <c r="C456" s="750" t="s">
        <v>608</v>
      </c>
      <c r="D456" s="751" t="s">
        <v>609</v>
      </c>
      <c r="E456" s="752">
        <v>50113001</v>
      </c>
      <c r="F456" s="751" t="s">
        <v>617</v>
      </c>
      <c r="G456" s="750" t="s">
        <v>618</v>
      </c>
      <c r="H456" s="750">
        <v>230409</v>
      </c>
      <c r="I456" s="750">
        <v>230409</v>
      </c>
      <c r="J456" s="750" t="s">
        <v>1341</v>
      </c>
      <c r="K456" s="750" t="s">
        <v>1342</v>
      </c>
      <c r="L456" s="753">
        <v>19.820000000000004</v>
      </c>
      <c r="M456" s="753">
        <v>1</v>
      </c>
      <c r="N456" s="754">
        <v>19.820000000000004</v>
      </c>
    </row>
    <row r="457" spans="1:14" ht="14.45" customHeight="1" x14ac:dyDescent="0.2">
      <c r="A457" s="748" t="s">
        <v>585</v>
      </c>
      <c r="B457" s="749" t="s">
        <v>586</v>
      </c>
      <c r="C457" s="750" t="s">
        <v>608</v>
      </c>
      <c r="D457" s="751" t="s">
        <v>609</v>
      </c>
      <c r="E457" s="752">
        <v>50113001</v>
      </c>
      <c r="F457" s="751" t="s">
        <v>617</v>
      </c>
      <c r="G457" s="750" t="s">
        <v>618</v>
      </c>
      <c r="H457" s="750">
        <v>230415</v>
      </c>
      <c r="I457" s="750">
        <v>230415</v>
      </c>
      <c r="J457" s="750" t="s">
        <v>731</v>
      </c>
      <c r="K457" s="750" t="s">
        <v>732</v>
      </c>
      <c r="L457" s="753">
        <v>27.089999999999996</v>
      </c>
      <c r="M457" s="753">
        <v>2</v>
      </c>
      <c r="N457" s="754">
        <v>54.179999999999993</v>
      </c>
    </row>
    <row r="458" spans="1:14" ht="14.45" customHeight="1" x14ac:dyDescent="0.2">
      <c r="A458" s="748" t="s">
        <v>585</v>
      </c>
      <c r="B458" s="749" t="s">
        <v>586</v>
      </c>
      <c r="C458" s="750" t="s">
        <v>608</v>
      </c>
      <c r="D458" s="751" t="s">
        <v>609</v>
      </c>
      <c r="E458" s="752">
        <v>50113001</v>
      </c>
      <c r="F458" s="751" t="s">
        <v>617</v>
      </c>
      <c r="G458" s="750" t="s">
        <v>618</v>
      </c>
      <c r="H458" s="750">
        <v>992511</v>
      </c>
      <c r="I458" s="750">
        <v>0</v>
      </c>
      <c r="J458" s="750" t="s">
        <v>1343</v>
      </c>
      <c r="K458" s="750" t="s">
        <v>1344</v>
      </c>
      <c r="L458" s="753">
        <v>315.65615461358669</v>
      </c>
      <c r="M458" s="753">
        <v>30</v>
      </c>
      <c r="N458" s="754">
        <v>9469.6846384076016</v>
      </c>
    </row>
    <row r="459" spans="1:14" ht="14.45" customHeight="1" x14ac:dyDescent="0.2">
      <c r="A459" s="748" t="s">
        <v>585</v>
      </c>
      <c r="B459" s="749" t="s">
        <v>586</v>
      </c>
      <c r="C459" s="750" t="s">
        <v>608</v>
      </c>
      <c r="D459" s="751" t="s">
        <v>609</v>
      </c>
      <c r="E459" s="752">
        <v>50113001</v>
      </c>
      <c r="F459" s="751" t="s">
        <v>617</v>
      </c>
      <c r="G459" s="750" t="s">
        <v>618</v>
      </c>
      <c r="H459" s="750">
        <v>156992</v>
      </c>
      <c r="I459" s="750">
        <v>56992</v>
      </c>
      <c r="J459" s="750" t="s">
        <v>1345</v>
      </c>
      <c r="K459" s="750" t="s">
        <v>1346</v>
      </c>
      <c r="L459" s="753">
        <v>61.445000000000007</v>
      </c>
      <c r="M459" s="753">
        <v>2</v>
      </c>
      <c r="N459" s="754">
        <v>122.89000000000001</v>
      </c>
    </row>
    <row r="460" spans="1:14" ht="14.45" customHeight="1" x14ac:dyDescent="0.2">
      <c r="A460" s="748" t="s">
        <v>585</v>
      </c>
      <c r="B460" s="749" t="s">
        <v>586</v>
      </c>
      <c r="C460" s="750" t="s">
        <v>608</v>
      </c>
      <c r="D460" s="751" t="s">
        <v>609</v>
      </c>
      <c r="E460" s="752">
        <v>50113001</v>
      </c>
      <c r="F460" s="751" t="s">
        <v>617</v>
      </c>
      <c r="G460" s="750" t="s">
        <v>618</v>
      </c>
      <c r="H460" s="750">
        <v>207940</v>
      </c>
      <c r="I460" s="750">
        <v>207940</v>
      </c>
      <c r="J460" s="750" t="s">
        <v>739</v>
      </c>
      <c r="K460" s="750" t="s">
        <v>740</v>
      </c>
      <c r="L460" s="753">
        <v>73.15000000000002</v>
      </c>
      <c r="M460" s="753">
        <v>3</v>
      </c>
      <c r="N460" s="754">
        <v>219.45000000000005</v>
      </c>
    </row>
    <row r="461" spans="1:14" ht="14.45" customHeight="1" x14ac:dyDescent="0.2">
      <c r="A461" s="748" t="s">
        <v>585</v>
      </c>
      <c r="B461" s="749" t="s">
        <v>586</v>
      </c>
      <c r="C461" s="750" t="s">
        <v>608</v>
      </c>
      <c r="D461" s="751" t="s">
        <v>609</v>
      </c>
      <c r="E461" s="752">
        <v>50113001</v>
      </c>
      <c r="F461" s="751" t="s">
        <v>617</v>
      </c>
      <c r="G461" s="750" t="s">
        <v>625</v>
      </c>
      <c r="H461" s="750">
        <v>214525</v>
      </c>
      <c r="I461" s="750">
        <v>214525</v>
      </c>
      <c r="J461" s="750" t="s">
        <v>746</v>
      </c>
      <c r="K461" s="750" t="s">
        <v>747</v>
      </c>
      <c r="L461" s="753">
        <v>26.489999999999995</v>
      </c>
      <c r="M461" s="753">
        <v>4</v>
      </c>
      <c r="N461" s="754">
        <v>105.95999999999998</v>
      </c>
    </row>
    <row r="462" spans="1:14" ht="14.45" customHeight="1" x14ac:dyDescent="0.2">
      <c r="A462" s="748" t="s">
        <v>585</v>
      </c>
      <c r="B462" s="749" t="s">
        <v>586</v>
      </c>
      <c r="C462" s="750" t="s">
        <v>608</v>
      </c>
      <c r="D462" s="751" t="s">
        <v>609</v>
      </c>
      <c r="E462" s="752">
        <v>50113001</v>
      </c>
      <c r="F462" s="751" t="s">
        <v>617</v>
      </c>
      <c r="G462" s="750" t="s">
        <v>625</v>
      </c>
      <c r="H462" s="750">
        <v>214526</v>
      </c>
      <c r="I462" s="750">
        <v>214526</v>
      </c>
      <c r="J462" s="750" t="s">
        <v>746</v>
      </c>
      <c r="K462" s="750" t="s">
        <v>748</v>
      </c>
      <c r="L462" s="753">
        <v>85.759999999999991</v>
      </c>
      <c r="M462" s="753">
        <v>1</v>
      </c>
      <c r="N462" s="754">
        <v>85.759999999999991</v>
      </c>
    </row>
    <row r="463" spans="1:14" ht="14.45" customHeight="1" x14ac:dyDescent="0.2">
      <c r="A463" s="748" t="s">
        <v>585</v>
      </c>
      <c r="B463" s="749" t="s">
        <v>586</v>
      </c>
      <c r="C463" s="750" t="s">
        <v>608</v>
      </c>
      <c r="D463" s="751" t="s">
        <v>609</v>
      </c>
      <c r="E463" s="752">
        <v>50113001</v>
      </c>
      <c r="F463" s="751" t="s">
        <v>617</v>
      </c>
      <c r="G463" s="750" t="s">
        <v>625</v>
      </c>
      <c r="H463" s="750">
        <v>214427</v>
      </c>
      <c r="I463" s="750">
        <v>214427</v>
      </c>
      <c r="J463" s="750" t="s">
        <v>749</v>
      </c>
      <c r="K463" s="750" t="s">
        <v>750</v>
      </c>
      <c r="L463" s="753">
        <v>16.579611111111117</v>
      </c>
      <c r="M463" s="753">
        <v>720</v>
      </c>
      <c r="N463" s="754">
        <v>11937.320000000003</v>
      </c>
    </row>
    <row r="464" spans="1:14" ht="14.45" customHeight="1" x14ac:dyDescent="0.2">
      <c r="A464" s="748" t="s">
        <v>585</v>
      </c>
      <c r="B464" s="749" t="s">
        <v>586</v>
      </c>
      <c r="C464" s="750" t="s">
        <v>608</v>
      </c>
      <c r="D464" s="751" t="s">
        <v>609</v>
      </c>
      <c r="E464" s="752">
        <v>50113001</v>
      </c>
      <c r="F464" s="751" t="s">
        <v>617</v>
      </c>
      <c r="G464" s="750" t="s">
        <v>625</v>
      </c>
      <c r="H464" s="750">
        <v>113767</v>
      </c>
      <c r="I464" s="750">
        <v>13767</v>
      </c>
      <c r="J464" s="750" t="s">
        <v>751</v>
      </c>
      <c r="K464" s="750" t="s">
        <v>754</v>
      </c>
      <c r="L464" s="753">
        <v>44.66</v>
      </c>
      <c r="M464" s="753">
        <v>1</v>
      </c>
      <c r="N464" s="754">
        <v>44.66</v>
      </c>
    </row>
    <row r="465" spans="1:14" ht="14.45" customHeight="1" x14ac:dyDescent="0.2">
      <c r="A465" s="748" t="s">
        <v>585</v>
      </c>
      <c r="B465" s="749" t="s">
        <v>586</v>
      </c>
      <c r="C465" s="750" t="s">
        <v>608</v>
      </c>
      <c r="D465" s="751" t="s">
        <v>609</v>
      </c>
      <c r="E465" s="752">
        <v>50113001</v>
      </c>
      <c r="F465" s="751" t="s">
        <v>617</v>
      </c>
      <c r="G465" s="750" t="s">
        <v>625</v>
      </c>
      <c r="H465" s="750">
        <v>848765</v>
      </c>
      <c r="I465" s="750">
        <v>107938</v>
      </c>
      <c r="J465" s="750" t="s">
        <v>751</v>
      </c>
      <c r="K465" s="750" t="s">
        <v>752</v>
      </c>
      <c r="L465" s="753">
        <v>128.4156284153006</v>
      </c>
      <c r="M465" s="753">
        <v>183</v>
      </c>
      <c r="N465" s="754">
        <v>23500.060000000009</v>
      </c>
    </row>
    <row r="466" spans="1:14" ht="14.45" customHeight="1" x14ac:dyDescent="0.2">
      <c r="A466" s="748" t="s">
        <v>585</v>
      </c>
      <c r="B466" s="749" t="s">
        <v>586</v>
      </c>
      <c r="C466" s="750" t="s">
        <v>608</v>
      </c>
      <c r="D466" s="751" t="s">
        <v>609</v>
      </c>
      <c r="E466" s="752">
        <v>50113001</v>
      </c>
      <c r="F466" s="751" t="s">
        <v>617</v>
      </c>
      <c r="G466" s="750" t="s">
        <v>625</v>
      </c>
      <c r="H466" s="750">
        <v>113768</v>
      </c>
      <c r="I466" s="750">
        <v>13768</v>
      </c>
      <c r="J466" s="750" t="s">
        <v>751</v>
      </c>
      <c r="K466" s="750" t="s">
        <v>753</v>
      </c>
      <c r="L466" s="753">
        <v>89.31</v>
      </c>
      <c r="M466" s="753">
        <v>2</v>
      </c>
      <c r="N466" s="754">
        <v>178.62</v>
      </c>
    </row>
    <row r="467" spans="1:14" ht="14.45" customHeight="1" x14ac:dyDescent="0.2">
      <c r="A467" s="748" t="s">
        <v>585</v>
      </c>
      <c r="B467" s="749" t="s">
        <v>586</v>
      </c>
      <c r="C467" s="750" t="s">
        <v>608</v>
      </c>
      <c r="D467" s="751" t="s">
        <v>609</v>
      </c>
      <c r="E467" s="752">
        <v>50113001</v>
      </c>
      <c r="F467" s="751" t="s">
        <v>617</v>
      </c>
      <c r="G467" s="750" t="s">
        <v>618</v>
      </c>
      <c r="H467" s="750">
        <v>845813</v>
      </c>
      <c r="I467" s="750">
        <v>9999999</v>
      </c>
      <c r="J467" s="750" t="s">
        <v>759</v>
      </c>
      <c r="K467" s="750" t="s">
        <v>587</v>
      </c>
      <c r="L467" s="753">
        <v>516.78</v>
      </c>
      <c r="M467" s="753">
        <v>5</v>
      </c>
      <c r="N467" s="754">
        <v>2583.8999999999996</v>
      </c>
    </row>
    <row r="468" spans="1:14" ht="14.45" customHeight="1" x14ac:dyDescent="0.2">
      <c r="A468" s="748" t="s">
        <v>585</v>
      </c>
      <c r="B468" s="749" t="s">
        <v>586</v>
      </c>
      <c r="C468" s="750" t="s">
        <v>608</v>
      </c>
      <c r="D468" s="751" t="s">
        <v>609</v>
      </c>
      <c r="E468" s="752">
        <v>50113001</v>
      </c>
      <c r="F468" s="751" t="s">
        <v>617</v>
      </c>
      <c r="G468" s="750" t="s">
        <v>618</v>
      </c>
      <c r="H468" s="750">
        <v>193104</v>
      </c>
      <c r="I468" s="750">
        <v>93104</v>
      </c>
      <c r="J468" s="750" t="s">
        <v>760</v>
      </c>
      <c r="K468" s="750" t="s">
        <v>761</v>
      </c>
      <c r="L468" s="753">
        <v>47.320000000000007</v>
      </c>
      <c r="M468" s="753">
        <v>1</v>
      </c>
      <c r="N468" s="754">
        <v>47.320000000000007</v>
      </c>
    </row>
    <row r="469" spans="1:14" ht="14.45" customHeight="1" x14ac:dyDescent="0.2">
      <c r="A469" s="748" t="s">
        <v>585</v>
      </c>
      <c r="B469" s="749" t="s">
        <v>586</v>
      </c>
      <c r="C469" s="750" t="s">
        <v>608</v>
      </c>
      <c r="D469" s="751" t="s">
        <v>609</v>
      </c>
      <c r="E469" s="752">
        <v>50113001</v>
      </c>
      <c r="F469" s="751" t="s">
        <v>617</v>
      </c>
      <c r="G469" s="750" t="s">
        <v>618</v>
      </c>
      <c r="H469" s="750">
        <v>193105</v>
      </c>
      <c r="I469" s="750">
        <v>93105</v>
      </c>
      <c r="J469" s="750" t="s">
        <v>760</v>
      </c>
      <c r="K469" s="750" t="s">
        <v>762</v>
      </c>
      <c r="L469" s="753">
        <v>208.57333333333335</v>
      </c>
      <c r="M469" s="753">
        <v>6</v>
      </c>
      <c r="N469" s="754">
        <v>1251.44</v>
      </c>
    </row>
    <row r="470" spans="1:14" ht="14.45" customHeight="1" x14ac:dyDescent="0.2">
      <c r="A470" s="748" t="s">
        <v>585</v>
      </c>
      <c r="B470" s="749" t="s">
        <v>586</v>
      </c>
      <c r="C470" s="750" t="s">
        <v>608</v>
      </c>
      <c r="D470" s="751" t="s">
        <v>609</v>
      </c>
      <c r="E470" s="752">
        <v>50113001</v>
      </c>
      <c r="F470" s="751" t="s">
        <v>617</v>
      </c>
      <c r="G470" s="750" t="s">
        <v>625</v>
      </c>
      <c r="H470" s="750">
        <v>192034</v>
      </c>
      <c r="I470" s="750">
        <v>92034</v>
      </c>
      <c r="J470" s="750" t="s">
        <v>1347</v>
      </c>
      <c r="K470" s="750" t="s">
        <v>1348</v>
      </c>
      <c r="L470" s="753">
        <v>125.39</v>
      </c>
      <c r="M470" s="753">
        <v>2</v>
      </c>
      <c r="N470" s="754">
        <v>250.78</v>
      </c>
    </row>
    <row r="471" spans="1:14" ht="14.45" customHeight="1" x14ac:dyDescent="0.2">
      <c r="A471" s="748" t="s">
        <v>585</v>
      </c>
      <c r="B471" s="749" t="s">
        <v>586</v>
      </c>
      <c r="C471" s="750" t="s">
        <v>608</v>
      </c>
      <c r="D471" s="751" t="s">
        <v>609</v>
      </c>
      <c r="E471" s="752">
        <v>50113001</v>
      </c>
      <c r="F471" s="751" t="s">
        <v>617</v>
      </c>
      <c r="G471" s="750" t="s">
        <v>625</v>
      </c>
      <c r="H471" s="750">
        <v>192587</v>
      </c>
      <c r="I471" s="750">
        <v>92587</v>
      </c>
      <c r="J471" s="750" t="s">
        <v>1349</v>
      </c>
      <c r="K471" s="750" t="s">
        <v>1350</v>
      </c>
      <c r="L471" s="753">
        <v>58.343333333333334</v>
      </c>
      <c r="M471" s="753">
        <v>3</v>
      </c>
      <c r="N471" s="754">
        <v>175.03</v>
      </c>
    </row>
    <row r="472" spans="1:14" ht="14.45" customHeight="1" x14ac:dyDescent="0.2">
      <c r="A472" s="748" t="s">
        <v>585</v>
      </c>
      <c r="B472" s="749" t="s">
        <v>586</v>
      </c>
      <c r="C472" s="750" t="s">
        <v>608</v>
      </c>
      <c r="D472" s="751" t="s">
        <v>609</v>
      </c>
      <c r="E472" s="752">
        <v>50113001</v>
      </c>
      <c r="F472" s="751" t="s">
        <v>617</v>
      </c>
      <c r="G472" s="750" t="s">
        <v>625</v>
      </c>
      <c r="H472" s="750">
        <v>847134</v>
      </c>
      <c r="I472" s="750">
        <v>151050</v>
      </c>
      <c r="J472" s="750" t="s">
        <v>1351</v>
      </c>
      <c r="K472" s="750" t="s">
        <v>1352</v>
      </c>
      <c r="L472" s="753">
        <v>504.30000000000024</v>
      </c>
      <c r="M472" s="753">
        <v>1</v>
      </c>
      <c r="N472" s="754">
        <v>504.30000000000024</v>
      </c>
    </row>
    <row r="473" spans="1:14" ht="14.45" customHeight="1" x14ac:dyDescent="0.2">
      <c r="A473" s="748" t="s">
        <v>585</v>
      </c>
      <c r="B473" s="749" t="s">
        <v>586</v>
      </c>
      <c r="C473" s="750" t="s">
        <v>608</v>
      </c>
      <c r="D473" s="751" t="s">
        <v>609</v>
      </c>
      <c r="E473" s="752">
        <v>50113001</v>
      </c>
      <c r="F473" s="751" t="s">
        <v>617</v>
      </c>
      <c r="G473" s="750" t="s">
        <v>618</v>
      </c>
      <c r="H473" s="750">
        <v>198791</v>
      </c>
      <c r="I473" s="750">
        <v>98791</v>
      </c>
      <c r="J473" s="750" t="s">
        <v>1353</v>
      </c>
      <c r="K473" s="750" t="s">
        <v>1354</v>
      </c>
      <c r="L473" s="753">
        <v>98.260000000000034</v>
      </c>
      <c r="M473" s="753">
        <v>3</v>
      </c>
      <c r="N473" s="754">
        <v>294.78000000000009</v>
      </c>
    </row>
    <row r="474" spans="1:14" ht="14.45" customHeight="1" x14ac:dyDescent="0.2">
      <c r="A474" s="748" t="s">
        <v>585</v>
      </c>
      <c r="B474" s="749" t="s">
        <v>586</v>
      </c>
      <c r="C474" s="750" t="s">
        <v>608</v>
      </c>
      <c r="D474" s="751" t="s">
        <v>609</v>
      </c>
      <c r="E474" s="752">
        <v>50113001</v>
      </c>
      <c r="F474" s="751" t="s">
        <v>617</v>
      </c>
      <c r="G474" s="750" t="s">
        <v>618</v>
      </c>
      <c r="H474" s="750">
        <v>184090</v>
      </c>
      <c r="I474" s="750">
        <v>84090</v>
      </c>
      <c r="J474" s="750" t="s">
        <v>1355</v>
      </c>
      <c r="K474" s="750" t="s">
        <v>1356</v>
      </c>
      <c r="L474" s="753">
        <v>60.14</v>
      </c>
      <c r="M474" s="753">
        <v>4</v>
      </c>
      <c r="N474" s="754">
        <v>240.56</v>
      </c>
    </row>
    <row r="475" spans="1:14" ht="14.45" customHeight="1" x14ac:dyDescent="0.2">
      <c r="A475" s="748" t="s">
        <v>585</v>
      </c>
      <c r="B475" s="749" t="s">
        <v>586</v>
      </c>
      <c r="C475" s="750" t="s">
        <v>608</v>
      </c>
      <c r="D475" s="751" t="s">
        <v>609</v>
      </c>
      <c r="E475" s="752">
        <v>50113001</v>
      </c>
      <c r="F475" s="751" t="s">
        <v>617</v>
      </c>
      <c r="G475" s="750" t="s">
        <v>587</v>
      </c>
      <c r="H475" s="750">
        <v>989970</v>
      </c>
      <c r="I475" s="750">
        <v>168651</v>
      </c>
      <c r="J475" s="750" t="s">
        <v>1357</v>
      </c>
      <c r="K475" s="750" t="s">
        <v>1358</v>
      </c>
      <c r="L475" s="753">
        <v>13831.079999999998</v>
      </c>
      <c r="M475" s="753">
        <v>14</v>
      </c>
      <c r="N475" s="754">
        <v>193635.11999999997</v>
      </c>
    </row>
    <row r="476" spans="1:14" ht="14.45" customHeight="1" x14ac:dyDescent="0.2">
      <c r="A476" s="748" t="s">
        <v>585</v>
      </c>
      <c r="B476" s="749" t="s">
        <v>586</v>
      </c>
      <c r="C476" s="750" t="s">
        <v>608</v>
      </c>
      <c r="D476" s="751" t="s">
        <v>609</v>
      </c>
      <c r="E476" s="752">
        <v>50113001</v>
      </c>
      <c r="F476" s="751" t="s">
        <v>617</v>
      </c>
      <c r="G476" s="750" t="s">
        <v>625</v>
      </c>
      <c r="H476" s="750">
        <v>136755</v>
      </c>
      <c r="I476" s="750">
        <v>136755</v>
      </c>
      <c r="J476" s="750" t="s">
        <v>1359</v>
      </c>
      <c r="K476" s="750" t="s">
        <v>1360</v>
      </c>
      <c r="L476" s="753">
        <v>11148.552857142857</v>
      </c>
      <c r="M476" s="753">
        <v>7</v>
      </c>
      <c r="N476" s="754">
        <v>78039.87</v>
      </c>
    </row>
    <row r="477" spans="1:14" ht="14.45" customHeight="1" x14ac:dyDescent="0.2">
      <c r="A477" s="748" t="s">
        <v>585</v>
      </c>
      <c r="B477" s="749" t="s">
        <v>586</v>
      </c>
      <c r="C477" s="750" t="s">
        <v>608</v>
      </c>
      <c r="D477" s="751" t="s">
        <v>609</v>
      </c>
      <c r="E477" s="752">
        <v>50113001</v>
      </c>
      <c r="F477" s="751" t="s">
        <v>617</v>
      </c>
      <c r="G477" s="750" t="s">
        <v>618</v>
      </c>
      <c r="H477" s="750">
        <v>117011</v>
      </c>
      <c r="I477" s="750">
        <v>17011</v>
      </c>
      <c r="J477" s="750" t="s">
        <v>1361</v>
      </c>
      <c r="K477" s="750" t="s">
        <v>1362</v>
      </c>
      <c r="L477" s="753">
        <v>145.5</v>
      </c>
      <c r="M477" s="753">
        <v>17</v>
      </c>
      <c r="N477" s="754">
        <v>2473.5</v>
      </c>
    </row>
    <row r="478" spans="1:14" ht="14.45" customHeight="1" x14ac:dyDescent="0.2">
      <c r="A478" s="748" t="s">
        <v>585</v>
      </c>
      <c r="B478" s="749" t="s">
        <v>586</v>
      </c>
      <c r="C478" s="750" t="s">
        <v>608</v>
      </c>
      <c r="D478" s="751" t="s">
        <v>609</v>
      </c>
      <c r="E478" s="752">
        <v>50113001</v>
      </c>
      <c r="F478" s="751" t="s">
        <v>617</v>
      </c>
      <c r="G478" s="750" t="s">
        <v>618</v>
      </c>
      <c r="H478" s="750">
        <v>844831</v>
      </c>
      <c r="I478" s="750">
        <v>0</v>
      </c>
      <c r="J478" s="750" t="s">
        <v>772</v>
      </c>
      <c r="K478" s="750" t="s">
        <v>773</v>
      </c>
      <c r="L478" s="753">
        <v>1377.51</v>
      </c>
      <c r="M478" s="753">
        <v>3</v>
      </c>
      <c r="N478" s="754">
        <v>4132.53</v>
      </c>
    </row>
    <row r="479" spans="1:14" ht="14.45" customHeight="1" x14ac:dyDescent="0.2">
      <c r="A479" s="748" t="s">
        <v>585</v>
      </c>
      <c r="B479" s="749" t="s">
        <v>586</v>
      </c>
      <c r="C479" s="750" t="s">
        <v>608</v>
      </c>
      <c r="D479" s="751" t="s">
        <v>609</v>
      </c>
      <c r="E479" s="752">
        <v>50113001</v>
      </c>
      <c r="F479" s="751" t="s">
        <v>617</v>
      </c>
      <c r="G479" s="750" t="s">
        <v>618</v>
      </c>
      <c r="H479" s="750">
        <v>231751</v>
      </c>
      <c r="I479" s="750">
        <v>231751</v>
      </c>
      <c r="J479" s="750" t="s">
        <v>774</v>
      </c>
      <c r="K479" s="750" t="s">
        <v>775</v>
      </c>
      <c r="L479" s="753">
        <v>111.4791666666667</v>
      </c>
      <c r="M479" s="753">
        <v>120</v>
      </c>
      <c r="N479" s="754">
        <v>13377.500000000004</v>
      </c>
    </row>
    <row r="480" spans="1:14" ht="14.45" customHeight="1" x14ac:dyDescent="0.2">
      <c r="A480" s="748" t="s">
        <v>585</v>
      </c>
      <c r="B480" s="749" t="s">
        <v>586</v>
      </c>
      <c r="C480" s="750" t="s">
        <v>608</v>
      </c>
      <c r="D480" s="751" t="s">
        <v>609</v>
      </c>
      <c r="E480" s="752">
        <v>50113001</v>
      </c>
      <c r="F480" s="751" t="s">
        <v>617</v>
      </c>
      <c r="G480" s="750" t="s">
        <v>618</v>
      </c>
      <c r="H480" s="750">
        <v>108499</v>
      </c>
      <c r="I480" s="750">
        <v>8499</v>
      </c>
      <c r="J480" s="750" t="s">
        <v>774</v>
      </c>
      <c r="K480" s="750" t="s">
        <v>775</v>
      </c>
      <c r="L480" s="753">
        <v>111.52000000000001</v>
      </c>
      <c r="M480" s="753">
        <v>94</v>
      </c>
      <c r="N480" s="754">
        <v>10482.880000000001</v>
      </c>
    </row>
    <row r="481" spans="1:14" ht="14.45" customHeight="1" x14ac:dyDescent="0.2">
      <c r="A481" s="748" t="s">
        <v>585</v>
      </c>
      <c r="B481" s="749" t="s">
        <v>586</v>
      </c>
      <c r="C481" s="750" t="s">
        <v>608</v>
      </c>
      <c r="D481" s="751" t="s">
        <v>609</v>
      </c>
      <c r="E481" s="752">
        <v>50113001</v>
      </c>
      <c r="F481" s="751" t="s">
        <v>617</v>
      </c>
      <c r="G481" s="750" t="s">
        <v>618</v>
      </c>
      <c r="H481" s="750">
        <v>501932</v>
      </c>
      <c r="I481" s="750">
        <v>0</v>
      </c>
      <c r="J481" s="750" t="s">
        <v>1363</v>
      </c>
      <c r="K481" s="750" t="s">
        <v>1364</v>
      </c>
      <c r="L481" s="753">
        <v>1085.9299999999998</v>
      </c>
      <c r="M481" s="753">
        <v>1</v>
      </c>
      <c r="N481" s="754">
        <v>1085.9299999999998</v>
      </c>
    </row>
    <row r="482" spans="1:14" ht="14.45" customHeight="1" x14ac:dyDescent="0.2">
      <c r="A482" s="748" t="s">
        <v>585</v>
      </c>
      <c r="B482" s="749" t="s">
        <v>586</v>
      </c>
      <c r="C482" s="750" t="s">
        <v>608</v>
      </c>
      <c r="D482" s="751" t="s">
        <v>609</v>
      </c>
      <c r="E482" s="752">
        <v>50113001</v>
      </c>
      <c r="F482" s="751" t="s">
        <v>617</v>
      </c>
      <c r="G482" s="750" t="s">
        <v>618</v>
      </c>
      <c r="H482" s="750">
        <v>102479</v>
      </c>
      <c r="I482" s="750">
        <v>2479</v>
      </c>
      <c r="J482" s="750" t="s">
        <v>776</v>
      </c>
      <c r="K482" s="750" t="s">
        <v>777</v>
      </c>
      <c r="L482" s="753">
        <v>65.570000000000007</v>
      </c>
      <c r="M482" s="753">
        <v>1</v>
      </c>
      <c r="N482" s="754">
        <v>65.570000000000007</v>
      </c>
    </row>
    <row r="483" spans="1:14" ht="14.45" customHeight="1" x14ac:dyDescent="0.2">
      <c r="A483" s="748" t="s">
        <v>585</v>
      </c>
      <c r="B483" s="749" t="s">
        <v>586</v>
      </c>
      <c r="C483" s="750" t="s">
        <v>608</v>
      </c>
      <c r="D483" s="751" t="s">
        <v>609</v>
      </c>
      <c r="E483" s="752">
        <v>50113001</v>
      </c>
      <c r="F483" s="751" t="s">
        <v>617</v>
      </c>
      <c r="G483" s="750" t="s">
        <v>618</v>
      </c>
      <c r="H483" s="750">
        <v>104071</v>
      </c>
      <c r="I483" s="750">
        <v>4071</v>
      </c>
      <c r="J483" s="750" t="s">
        <v>776</v>
      </c>
      <c r="K483" s="750" t="s">
        <v>1365</v>
      </c>
      <c r="L483" s="753">
        <v>152.97</v>
      </c>
      <c r="M483" s="753">
        <v>5</v>
      </c>
      <c r="N483" s="754">
        <v>764.85</v>
      </c>
    </row>
    <row r="484" spans="1:14" ht="14.45" customHeight="1" x14ac:dyDescent="0.2">
      <c r="A484" s="748" t="s">
        <v>585</v>
      </c>
      <c r="B484" s="749" t="s">
        <v>586</v>
      </c>
      <c r="C484" s="750" t="s">
        <v>608</v>
      </c>
      <c r="D484" s="751" t="s">
        <v>609</v>
      </c>
      <c r="E484" s="752">
        <v>50113001</v>
      </c>
      <c r="F484" s="751" t="s">
        <v>617</v>
      </c>
      <c r="G484" s="750" t="s">
        <v>618</v>
      </c>
      <c r="H484" s="750">
        <v>846599</v>
      </c>
      <c r="I484" s="750">
        <v>107754</v>
      </c>
      <c r="J484" s="750" t="s">
        <v>778</v>
      </c>
      <c r="K484" s="750" t="s">
        <v>587</v>
      </c>
      <c r="L484" s="753">
        <v>131.4651111111111</v>
      </c>
      <c r="M484" s="753">
        <v>180</v>
      </c>
      <c r="N484" s="754">
        <v>23663.719999999998</v>
      </c>
    </row>
    <row r="485" spans="1:14" ht="14.45" customHeight="1" x14ac:dyDescent="0.2">
      <c r="A485" s="748" t="s">
        <v>585</v>
      </c>
      <c r="B485" s="749" t="s">
        <v>586</v>
      </c>
      <c r="C485" s="750" t="s">
        <v>608</v>
      </c>
      <c r="D485" s="751" t="s">
        <v>609</v>
      </c>
      <c r="E485" s="752">
        <v>50113001</v>
      </c>
      <c r="F485" s="751" t="s">
        <v>617</v>
      </c>
      <c r="G485" s="750" t="s">
        <v>618</v>
      </c>
      <c r="H485" s="750">
        <v>154539</v>
      </c>
      <c r="I485" s="750">
        <v>54539</v>
      </c>
      <c r="J485" s="750" t="s">
        <v>1366</v>
      </c>
      <c r="K485" s="750" t="s">
        <v>1367</v>
      </c>
      <c r="L485" s="753">
        <v>60.18727272727272</v>
      </c>
      <c r="M485" s="753">
        <v>22</v>
      </c>
      <c r="N485" s="754">
        <v>1324.12</v>
      </c>
    </row>
    <row r="486" spans="1:14" ht="14.45" customHeight="1" x14ac:dyDescent="0.2">
      <c r="A486" s="748" t="s">
        <v>585</v>
      </c>
      <c r="B486" s="749" t="s">
        <v>586</v>
      </c>
      <c r="C486" s="750" t="s">
        <v>608</v>
      </c>
      <c r="D486" s="751" t="s">
        <v>609</v>
      </c>
      <c r="E486" s="752">
        <v>50113001</v>
      </c>
      <c r="F486" s="751" t="s">
        <v>617</v>
      </c>
      <c r="G486" s="750" t="s">
        <v>618</v>
      </c>
      <c r="H486" s="750">
        <v>226523</v>
      </c>
      <c r="I486" s="750">
        <v>226523</v>
      </c>
      <c r="J486" s="750" t="s">
        <v>790</v>
      </c>
      <c r="K486" s="750" t="s">
        <v>792</v>
      </c>
      <c r="L486" s="753">
        <v>52.150000000000013</v>
      </c>
      <c r="M486" s="753">
        <v>8</v>
      </c>
      <c r="N486" s="754">
        <v>417.2000000000001</v>
      </c>
    </row>
    <row r="487" spans="1:14" ht="14.45" customHeight="1" x14ac:dyDescent="0.2">
      <c r="A487" s="748" t="s">
        <v>585</v>
      </c>
      <c r="B487" s="749" t="s">
        <v>586</v>
      </c>
      <c r="C487" s="750" t="s">
        <v>608</v>
      </c>
      <c r="D487" s="751" t="s">
        <v>609</v>
      </c>
      <c r="E487" s="752">
        <v>50113001</v>
      </c>
      <c r="F487" s="751" t="s">
        <v>617</v>
      </c>
      <c r="G487" s="750" t="s">
        <v>618</v>
      </c>
      <c r="H487" s="750">
        <v>905097</v>
      </c>
      <c r="I487" s="750">
        <v>158767</v>
      </c>
      <c r="J487" s="750" t="s">
        <v>1368</v>
      </c>
      <c r="K487" s="750" t="s">
        <v>1369</v>
      </c>
      <c r="L487" s="753">
        <v>167.42291296785834</v>
      </c>
      <c r="M487" s="753">
        <v>9</v>
      </c>
      <c r="N487" s="754">
        <v>1506.806216710725</v>
      </c>
    </row>
    <row r="488" spans="1:14" ht="14.45" customHeight="1" x14ac:dyDescent="0.2">
      <c r="A488" s="748" t="s">
        <v>585</v>
      </c>
      <c r="B488" s="749" t="s">
        <v>586</v>
      </c>
      <c r="C488" s="750" t="s">
        <v>608</v>
      </c>
      <c r="D488" s="751" t="s">
        <v>609</v>
      </c>
      <c r="E488" s="752">
        <v>50113001</v>
      </c>
      <c r="F488" s="751" t="s">
        <v>617</v>
      </c>
      <c r="G488" s="750" t="s">
        <v>618</v>
      </c>
      <c r="H488" s="750">
        <v>183272</v>
      </c>
      <c r="I488" s="750">
        <v>215478</v>
      </c>
      <c r="J488" s="750" t="s">
        <v>800</v>
      </c>
      <c r="K488" s="750" t="s">
        <v>801</v>
      </c>
      <c r="L488" s="753">
        <v>319.97000000000003</v>
      </c>
      <c r="M488" s="753">
        <v>1</v>
      </c>
      <c r="N488" s="754">
        <v>319.97000000000003</v>
      </c>
    </row>
    <row r="489" spans="1:14" ht="14.45" customHeight="1" x14ac:dyDescent="0.2">
      <c r="A489" s="748" t="s">
        <v>585</v>
      </c>
      <c r="B489" s="749" t="s">
        <v>586</v>
      </c>
      <c r="C489" s="750" t="s">
        <v>608</v>
      </c>
      <c r="D489" s="751" t="s">
        <v>609</v>
      </c>
      <c r="E489" s="752">
        <v>50113001</v>
      </c>
      <c r="F489" s="751" t="s">
        <v>617</v>
      </c>
      <c r="G489" s="750" t="s">
        <v>618</v>
      </c>
      <c r="H489" s="750">
        <v>215473</v>
      </c>
      <c r="I489" s="750">
        <v>215473</v>
      </c>
      <c r="J489" s="750" t="s">
        <v>802</v>
      </c>
      <c r="K489" s="750" t="s">
        <v>803</v>
      </c>
      <c r="L489" s="753">
        <v>336.27</v>
      </c>
      <c r="M489" s="753">
        <v>1</v>
      </c>
      <c r="N489" s="754">
        <v>336.27</v>
      </c>
    </row>
    <row r="490" spans="1:14" ht="14.45" customHeight="1" x14ac:dyDescent="0.2">
      <c r="A490" s="748" t="s">
        <v>585</v>
      </c>
      <c r="B490" s="749" t="s">
        <v>586</v>
      </c>
      <c r="C490" s="750" t="s">
        <v>608</v>
      </c>
      <c r="D490" s="751" t="s">
        <v>609</v>
      </c>
      <c r="E490" s="752">
        <v>50113001</v>
      </c>
      <c r="F490" s="751" t="s">
        <v>617</v>
      </c>
      <c r="G490" s="750" t="s">
        <v>618</v>
      </c>
      <c r="H490" s="750">
        <v>215474</v>
      </c>
      <c r="I490" s="750">
        <v>215474</v>
      </c>
      <c r="J490" s="750" t="s">
        <v>804</v>
      </c>
      <c r="K490" s="750" t="s">
        <v>805</v>
      </c>
      <c r="L490" s="753">
        <v>532</v>
      </c>
      <c r="M490" s="753">
        <v>15</v>
      </c>
      <c r="N490" s="754">
        <v>7980</v>
      </c>
    </row>
    <row r="491" spans="1:14" ht="14.45" customHeight="1" x14ac:dyDescent="0.2">
      <c r="A491" s="748" t="s">
        <v>585</v>
      </c>
      <c r="B491" s="749" t="s">
        <v>586</v>
      </c>
      <c r="C491" s="750" t="s">
        <v>608</v>
      </c>
      <c r="D491" s="751" t="s">
        <v>609</v>
      </c>
      <c r="E491" s="752">
        <v>50113001</v>
      </c>
      <c r="F491" s="751" t="s">
        <v>617</v>
      </c>
      <c r="G491" s="750" t="s">
        <v>618</v>
      </c>
      <c r="H491" s="750">
        <v>501596</v>
      </c>
      <c r="I491" s="750">
        <v>0</v>
      </c>
      <c r="J491" s="750" t="s">
        <v>1370</v>
      </c>
      <c r="K491" s="750" t="s">
        <v>1371</v>
      </c>
      <c r="L491" s="753">
        <v>113.25999999999999</v>
      </c>
      <c r="M491" s="753">
        <v>1</v>
      </c>
      <c r="N491" s="754">
        <v>113.25999999999999</v>
      </c>
    </row>
    <row r="492" spans="1:14" ht="14.45" customHeight="1" x14ac:dyDescent="0.2">
      <c r="A492" s="748" t="s">
        <v>585</v>
      </c>
      <c r="B492" s="749" t="s">
        <v>586</v>
      </c>
      <c r="C492" s="750" t="s">
        <v>608</v>
      </c>
      <c r="D492" s="751" t="s">
        <v>609</v>
      </c>
      <c r="E492" s="752">
        <v>50113001</v>
      </c>
      <c r="F492" s="751" t="s">
        <v>617</v>
      </c>
      <c r="G492" s="750" t="s">
        <v>625</v>
      </c>
      <c r="H492" s="750">
        <v>847425</v>
      </c>
      <c r="I492" s="750">
        <v>134513</v>
      </c>
      <c r="J492" s="750" t="s">
        <v>1372</v>
      </c>
      <c r="K492" s="750" t="s">
        <v>1373</v>
      </c>
      <c r="L492" s="753">
        <v>100.59999999999998</v>
      </c>
      <c r="M492" s="753">
        <v>1</v>
      </c>
      <c r="N492" s="754">
        <v>100.59999999999998</v>
      </c>
    </row>
    <row r="493" spans="1:14" ht="14.45" customHeight="1" x14ac:dyDescent="0.2">
      <c r="A493" s="748" t="s">
        <v>585</v>
      </c>
      <c r="B493" s="749" t="s">
        <v>586</v>
      </c>
      <c r="C493" s="750" t="s">
        <v>608</v>
      </c>
      <c r="D493" s="751" t="s">
        <v>609</v>
      </c>
      <c r="E493" s="752">
        <v>50113001</v>
      </c>
      <c r="F493" s="751" t="s">
        <v>617</v>
      </c>
      <c r="G493" s="750" t="s">
        <v>618</v>
      </c>
      <c r="H493" s="750">
        <v>207334</v>
      </c>
      <c r="I493" s="750">
        <v>207334</v>
      </c>
      <c r="J493" s="750" t="s">
        <v>1374</v>
      </c>
      <c r="K493" s="750" t="s">
        <v>1375</v>
      </c>
      <c r="L493" s="753">
        <v>20452.060000000001</v>
      </c>
      <c r="M493" s="753">
        <v>2</v>
      </c>
      <c r="N493" s="754">
        <v>40904.120000000003</v>
      </c>
    </row>
    <row r="494" spans="1:14" ht="14.45" customHeight="1" x14ac:dyDescent="0.2">
      <c r="A494" s="748" t="s">
        <v>585</v>
      </c>
      <c r="B494" s="749" t="s">
        <v>586</v>
      </c>
      <c r="C494" s="750" t="s">
        <v>608</v>
      </c>
      <c r="D494" s="751" t="s">
        <v>609</v>
      </c>
      <c r="E494" s="752">
        <v>50113001</v>
      </c>
      <c r="F494" s="751" t="s">
        <v>617</v>
      </c>
      <c r="G494" s="750" t="s">
        <v>618</v>
      </c>
      <c r="H494" s="750">
        <v>145273</v>
      </c>
      <c r="I494" s="750">
        <v>45273</v>
      </c>
      <c r="J494" s="750" t="s">
        <v>1376</v>
      </c>
      <c r="K494" s="750" t="s">
        <v>1132</v>
      </c>
      <c r="L494" s="753">
        <v>49.970000000000013</v>
      </c>
      <c r="M494" s="753">
        <v>1</v>
      </c>
      <c r="N494" s="754">
        <v>49.970000000000013</v>
      </c>
    </row>
    <row r="495" spans="1:14" ht="14.45" customHeight="1" x14ac:dyDescent="0.2">
      <c r="A495" s="748" t="s">
        <v>585</v>
      </c>
      <c r="B495" s="749" t="s">
        <v>586</v>
      </c>
      <c r="C495" s="750" t="s">
        <v>608</v>
      </c>
      <c r="D495" s="751" t="s">
        <v>609</v>
      </c>
      <c r="E495" s="752">
        <v>50113001</v>
      </c>
      <c r="F495" s="751" t="s">
        <v>617</v>
      </c>
      <c r="G495" s="750" t="s">
        <v>618</v>
      </c>
      <c r="H495" s="750">
        <v>162597</v>
      </c>
      <c r="I495" s="750">
        <v>62597</v>
      </c>
      <c r="J495" s="750" t="s">
        <v>1377</v>
      </c>
      <c r="K495" s="750" t="s">
        <v>1378</v>
      </c>
      <c r="L495" s="753">
        <v>77.980000000000018</v>
      </c>
      <c r="M495" s="753">
        <v>1</v>
      </c>
      <c r="N495" s="754">
        <v>77.980000000000018</v>
      </c>
    </row>
    <row r="496" spans="1:14" ht="14.45" customHeight="1" x14ac:dyDescent="0.2">
      <c r="A496" s="748" t="s">
        <v>585</v>
      </c>
      <c r="B496" s="749" t="s">
        <v>586</v>
      </c>
      <c r="C496" s="750" t="s">
        <v>608</v>
      </c>
      <c r="D496" s="751" t="s">
        <v>609</v>
      </c>
      <c r="E496" s="752">
        <v>50113001</v>
      </c>
      <c r="F496" s="751" t="s">
        <v>617</v>
      </c>
      <c r="G496" s="750" t="s">
        <v>618</v>
      </c>
      <c r="H496" s="750">
        <v>447</v>
      </c>
      <c r="I496" s="750">
        <v>447</v>
      </c>
      <c r="J496" s="750" t="s">
        <v>1379</v>
      </c>
      <c r="K496" s="750" t="s">
        <v>1380</v>
      </c>
      <c r="L496" s="753">
        <v>178.92958333333334</v>
      </c>
      <c r="M496" s="753">
        <v>24</v>
      </c>
      <c r="N496" s="754">
        <v>4294.3100000000004</v>
      </c>
    </row>
    <row r="497" spans="1:14" ht="14.45" customHeight="1" x14ac:dyDescent="0.2">
      <c r="A497" s="748" t="s">
        <v>585</v>
      </c>
      <c r="B497" s="749" t="s">
        <v>586</v>
      </c>
      <c r="C497" s="750" t="s">
        <v>608</v>
      </c>
      <c r="D497" s="751" t="s">
        <v>609</v>
      </c>
      <c r="E497" s="752">
        <v>50113001</v>
      </c>
      <c r="F497" s="751" t="s">
        <v>617</v>
      </c>
      <c r="G497" s="750" t="s">
        <v>618</v>
      </c>
      <c r="H497" s="750">
        <v>214593</v>
      </c>
      <c r="I497" s="750">
        <v>214593</v>
      </c>
      <c r="J497" s="750" t="s">
        <v>1381</v>
      </c>
      <c r="K497" s="750" t="s">
        <v>1382</v>
      </c>
      <c r="L497" s="753">
        <v>56.099999999999987</v>
      </c>
      <c r="M497" s="753">
        <v>1</v>
      </c>
      <c r="N497" s="754">
        <v>56.099999999999987</v>
      </c>
    </row>
    <row r="498" spans="1:14" ht="14.45" customHeight="1" x14ac:dyDescent="0.2">
      <c r="A498" s="748" t="s">
        <v>585</v>
      </c>
      <c r="B498" s="749" t="s">
        <v>586</v>
      </c>
      <c r="C498" s="750" t="s">
        <v>608</v>
      </c>
      <c r="D498" s="751" t="s">
        <v>609</v>
      </c>
      <c r="E498" s="752">
        <v>50113001</v>
      </c>
      <c r="F498" s="751" t="s">
        <v>617</v>
      </c>
      <c r="G498" s="750" t="s">
        <v>618</v>
      </c>
      <c r="H498" s="750">
        <v>199680</v>
      </c>
      <c r="I498" s="750">
        <v>199680</v>
      </c>
      <c r="J498" s="750" t="s">
        <v>817</v>
      </c>
      <c r="K498" s="750" t="s">
        <v>818</v>
      </c>
      <c r="L498" s="753">
        <v>362.01499999999999</v>
      </c>
      <c r="M498" s="753">
        <v>4</v>
      </c>
      <c r="N498" s="754">
        <v>1448.06</v>
      </c>
    </row>
    <row r="499" spans="1:14" ht="14.45" customHeight="1" x14ac:dyDescent="0.2">
      <c r="A499" s="748" t="s">
        <v>585</v>
      </c>
      <c r="B499" s="749" t="s">
        <v>586</v>
      </c>
      <c r="C499" s="750" t="s">
        <v>608</v>
      </c>
      <c r="D499" s="751" t="s">
        <v>609</v>
      </c>
      <c r="E499" s="752">
        <v>50113001</v>
      </c>
      <c r="F499" s="751" t="s">
        <v>617</v>
      </c>
      <c r="G499" s="750" t="s">
        <v>618</v>
      </c>
      <c r="H499" s="750">
        <v>187076</v>
      </c>
      <c r="I499" s="750">
        <v>87076</v>
      </c>
      <c r="J499" s="750" t="s">
        <v>819</v>
      </c>
      <c r="K499" s="750" t="s">
        <v>820</v>
      </c>
      <c r="L499" s="753">
        <v>133.51000000000002</v>
      </c>
      <c r="M499" s="753">
        <v>1</v>
      </c>
      <c r="N499" s="754">
        <v>133.51000000000002</v>
      </c>
    </row>
    <row r="500" spans="1:14" ht="14.45" customHeight="1" x14ac:dyDescent="0.2">
      <c r="A500" s="748" t="s">
        <v>585</v>
      </c>
      <c r="B500" s="749" t="s">
        <v>586</v>
      </c>
      <c r="C500" s="750" t="s">
        <v>608</v>
      </c>
      <c r="D500" s="751" t="s">
        <v>609</v>
      </c>
      <c r="E500" s="752">
        <v>50113001</v>
      </c>
      <c r="F500" s="751" t="s">
        <v>617</v>
      </c>
      <c r="G500" s="750" t="s">
        <v>618</v>
      </c>
      <c r="H500" s="750">
        <v>849971</v>
      </c>
      <c r="I500" s="750">
        <v>137494</v>
      </c>
      <c r="J500" s="750" t="s">
        <v>822</v>
      </c>
      <c r="K500" s="750" t="s">
        <v>587</v>
      </c>
      <c r="L500" s="753">
        <v>572.89857142857147</v>
      </c>
      <c r="M500" s="753">
        <v>7</v>
      </c>
      <c r="N500" s="754">
        <v>4010.2900000000004</v>
      </c>
    </row>
    <row r="501" spans="1:14" ht="14.45" customHeight="1" x14ac:dyDescent="0.2">
      <c r="A501" s="748" t="s">
        <v>585</v>
      </c>
      <c r="B501" s="749" t="s">
        <v>586</v>
      </c>
      <c r="C501" s="750" t="s">
        <v>608</v>
      </c>
      <c r="D501" s="751" t="s">
        <v>609</v>
      </c>
      <c r="E501" s="752">
        <v>50113001</v>
      </c>
      <c r="F501" s="751" t="s">
        <v>617</v>
      </c>
      <c r="G501" s="750" t="s">
        <v>618</v>
      </c>
      <c r="H501" s="750">
        <v>159465</v>
      </c>
      <c r="I501" s="750">
        <v>159465</v>
      </c>
      <c r="J501" s="750" t="s">
        <v>1383</v>
      </c>
      <c r="K501" s="750" t="s">
        <v>1384</v>
      </c>
      <c r="L501" s="753">
        <v>3373.5566666666673</v>
      </c>
      <c r="M501" s="753">
        <v>3</v>
      </c>
      <c r="N501" s="754">
        <v>10120.670000000002</v>
      </c>
    </row>
    <row r="502" spans="1:14" ht="14.45" customHeight="1" x14ac:dyDescent="0.2">
      <c r="A502" s="748" t="s">
        <v>585</v>
      </c>
      <c r="B502" s="749" t="s">
        <v>586</v>
      </c>
      <c r="C502" s="750" t="s">
        <v>608</v>
      </c>
      <c r="D502" s="751" t="s">
        <v>609</v>
      </c>
      <c r="E502" s="752">
        <v>50113001</v>
      </c>
      <c r="F502" s="751" t="s">
        <v>617</v>
      </c>
      <c r="G502" s="750" t="s">
        <v>618</v>
      </c>
      <c r="H502" s="750">
        <v>225508</v>
      </c>
      <c r="I502" s="750">
        <v>225508</v>
      </c>
      <c r="J502" s="750" t="s">
        <v>1385</v>
      </c>
      <c r="K502" s="750" t="s">
        <v>1386</v>
      </c>
      <c r="L502" s="753">
        <v>48.880000000000017</v>
      </c>
      <c r="M502" s="753">
        <v>1</v>
      </c>
      <c r="N502" s="754">
        <v>48.880000000000017</v>
      </c>
    </row>
    <row r="503" spans="1:14" ht="14.45" customHeight="1" x14ac:dyDescent="0.2">
      <c r="A503" s="748" t="s">
        <v>585</v>
      </c>
      <c r="B503" s="749" t="s">
        <v>586</v>
      </c>
      <c r="C503" s="750" t="s">
        <v>608</v>
      </c>
      <c r="D503" s="751" t="s">
        <v>609</v>
      </c>
      <c r="E503" s="752">
        <v>50113001</v>
      </c>
      <c r="F503" s="751" t="s">
        <v>617</v>
      </c>
      <c r="G503" s="750" t="s">
        <v>618</v>
      </c>
      <c r="H503" s="750">
        <v>225510</v>
      </c>
      <c r="I503" s="750">
        <v>225510</v>
      </c>
      <c r="J503" s="750" t="s">
        <v>828</v>
      </c>
      <c r="K503" s="750" t="s">
        <v>829</v>
      </c>
      <c r="L503" s="753">
        <v>64.72</v>
      </c>
      <c r="M503" s="753">
        <v>1</v>
      </c>
      <c r="N503" s="754">
        <v>64.72</v>
      </c>
    </row>
    <row r="504" spans="1:14" ht="14.45" customHeight="1" x14ac:dyDescent="0.2">
      <c r="A504" s="748" t="s">
        <v>585</v>
      </c>
      <c r="B504" s="749" t="s">
        <v>586</v>
      </c>
      <c r="C504" s="750" t="s">
        <v>608</v>
      </c>
      <c r="D504" s="751" t="s">
        <v>609</v>
      </c>
      <c r="E504" s="752">
        <v>50113001</v>
      </c>
      <c r="F504" s="751" t="s">
        <v>617</v>
      </c>
      <c r="G504" s="750" t="s">
        <v>625</v>
      </c>
      <c r="H504" s="750">
        <v>147458</v>
      </c>
      <c r="I504" s="750">
        <v>147458</v>
      </c>
      <c r="J504" s="750" t="s">
        <v>1387</v>
      </c>
      <c r="K504" s="750" t="s">
        <v>1388</v>
      </c>
      <c r="L504" s="753">
        <v>99.37</v>
      </c>
      <c r="M504" s="753">
        <v>1</v>
      </c>
      <c r="N504" s="754">
        <v>99.37</v>
      </c>
    </row>
    <row r="505" spans="1:14" ht="14.45" customHeight="1" x14ac:dyDescent="0.2">
      <c r="A505" s="748" t="s">
        <v>585</v>
      </c>
      <c r="B505" s="749" t="s">
        <v>586</v>
      </c>
      <c r="C505" s="750" t="s">
        <v>608</v>
      </c>
      <c r="D505" s="751" t="s">
        <v>609</v>
      </c>
      <c r="E505" s="752">
        <v>50113001</v>
      </c>
      <c r="F505" s="751" t="s">
        <v>617</v>
      </c>
      <c r="G505" s="750" t="s">
        <v>618</v>
      </c>
      <c r="H505" s="750">
        <v>149990</v>
      </c>
      <c r="I505" s="750">
        <v>49990</v>
      </c>
      <c r="J505" s="750" t="s">
        <v>1389</v>
      </c>
      <c r="K505" s="750" t="s">
        <v>1390</v>
      </c>
      <c r="L505" s="753">
        <v>121.77000000000004</v>
      </c>
      <c r="M505" s="753">
        <v>48</v>
      </c>
      <c r="N505" s="754">
        <v>5844.9600000000019</v>
      </c>
    </row>
    <row r="506" spans="1:14" ht="14.45" customHeight="1" x14ac:dyDescent="0.2">
      <c r="A506" s="748" t="s">
        <v>585</v>
      </c>
      <c r="B506" s="749" t="s">
        <v>586</v>
      </c>
      <c r="C506" s="750" t="s">
        <v>608</v>
      </c>
      <c r="D506" s="751" t="s">
        <v>609</v>
      </c>
      <c r="E506" s="752">
        <v>50113001</v>
      </c>
      <c r="F506" s="751" t="s">
        <v>617</v>
      </c>
      <c r="G506" s="750" t="s">
        <v>618</v>
      </c>
      <c r="H506" s="750">
        <v>126898</v>
      </c>
      <c r="I506" s="750">
        <v>126898</v>
      </c>
      <c r="J506" s="750" t="s">
        <v>1391</v>
      </c>
      <c r="K506" s="750" t="s">
        <v>1392</v>
      </c>
      <c r="L506" s="753">
        <v>1043.0200000000002</v>
      </c>
      <c r="M506" s="753">
        <v>1</v>
      </c>
      <c r="N506" s="754">
        <v>1043.0200000000002</v>
      </c>
    </row>
    <row r="507" spans="1:14" ht="14.45" customHeight="1" x14ac:dyDescent="0.2">
      <c r="A507" s="748" t="s">
        <v>585</v>
      </c>
      <c r="B507" s="749" t="s">
        <v>586</v>
      </c>
      <c r="C507" s="750" t="s">
        <v>608</v>
      </c>
      <c r="D507" s="751" t="s">
        <v>609</v>
      </c>
      <c r="E507" s="752">
        <v>50113001</v>
      </c>
      <c r="F507" s="751" t="s">
        <v>617</v>
      </c>
      <c r="G507" s="750" t="s">
        <v>625</v>
      </c>
      <c r="H507" s="750">
        <v>213487</v>
      </c>
      <c r="I507" s="750">
        <v>213487</v>
      </c>
      <c r="J507" s="750" t="s">
        <v>842</v>
      </c>
      <c r="K507" s="750" t="s">
        <v>844</v>
      </c>
      <c r="L507" s="753">
        <v>271.85000000000002</v>
      </c>
      <c r="M507" s="753">
        <v>94</v>
      </c>
      <c r="N507" s="754">
        <v>25553.9</v>
      </c>
    </row>
    <row r="508" spans="1:14" ht="14.45" customHeight="1" x14ac:dyDescent="0.2">
      <c r="A508" s="748" t="s">
        <v>585</v>
      </c>
      <c r="B508" s="749" t="s">
        <v>586</v>
      </c>
      <c r="C508" s="750" t="s">
        <v>608</v>
      </c>
      <c r="D508" s="751" t="s">
        <v>609</v>
      </c>
      <c r="E508" s="752">
        <v>50113001</v>
      </c>
      <c r="F508" s="751" t="s">
        <v>617</v>
      </c>
      <c r="G508" s="750" t="s">
        <v>625</v>
      </c>
      <c r="H508" s="750">
        <v>213489</v>
      </c>
      <c r="I508" s="750">
        <v>213489</v>
      </c>
      <c r="J508" s="750" t="s">
        <v>842</v>
      </c>
      <c r="K508" s="750" t="s">
        <v>847</v>
      </c>
      <c r="L508" s="753">
        <v>630.65999999999985</v>
      </c>
      <c r="M508" s="753">
        <v>16</v>
      </c>
      <c r="N508" s="754">
        <v>10090.559999999998</v>
      </c>
    </row>
    <row r="509" spans="1:14" ht="14.45" customHeight="1" x14ac:dyDescent="0.2">
      <c r="A509" s="748" t="s">
        <v>585</v>
      </c>
      <c r="B509" s="749" t="s">
        <v>586</v>
      </c>
      <c r="C509" s="750" t="s">
        <v>608</v>
      </c>
      <c r="D509" s="751" t="s">
        <v>609</v>
      </c>
      <c r="E509" s="752">
        <v>50113001</v>
      </c>
      <c r="F509" s="751" t="s">
        <v>617</v>
      </c>
      <c r="G509" s="750" t="s">
        <v>625</v>
      </c>
      <c r="H509" s="750">
        <v>213485</v>
      </c>
      <c r="I509" s="750">
        <v>213485</v>
      </c>
      <c r="J509" s="750" t="s">
        <v>842</v>
      </c>
      <c r="K509" s="750" t="s">
        <v>843</v>
      </c>
      <c r="L509" s="753">
        <v>721.19999999999993</v>
      </c>
      <c r="M509" s="753">
        <v>6</v>
      </c>
      <c r="N509" s="754">
        <v>4327.2</v>
      </c>
    </row>
    <row r="510" spans="1:14" ht="14.45" customHeight="1" x14ac:dyDescent="0.2">
      <c r="A510" s="748" t="s">
        <v>585</v>
      </c>
      <c r="B510" s="749" t="s">
        <v>586</v>
      </c>
      <c r="C510" s="750" t="s">
        <v>608</v>
      </c>
      <c r="D510" s="751" t="s">
        <v>609</v>
      </c>
      <c r="E510" s="752">
        <v>50113001</v>
      </c>
      <c r="F510" s="751" t="s">
        <v>617</v>
      </c>
      <c r="G510" s="750" t="s">
        <v>625</v>
      </c>
      <c r="H510" s="750">
        <v>213490</v>
      </c>
      <c r="I510" s="750">
        <v>213490</v>
      </c>
      <c r="J510" s="750" t="s">
        <v>842</v>
      </c>
      <c r="K510" s="750" t="s">
        <v>845</v>
      </c>
      <c r="L510" s="753">
        <v>913.65</v>
      </c>
      <c r="M510" s="753">
        <v>3</v>
      </c>
      <c r="N510" s="754">
        <v>2740.95</v>
      </c>
    </row>
    <row r="511" spans="1:14" ht="14.45" customHeight="1" x14ac:dyDescent="0.2">
      <c r="A511" s="748" t="s">
        <v>585</v>
      </c>
      <c r="B511" s="749" t="s">
        <v>586</v>
      </c>
      <c r="C511" s="750" t="s">
        <v>608</v>
      </c>
      <c r="D511" s="751" t="s">
        <v>609</v>
      </c>
      <c r="E511" s="752">
        <v>50113001</v>
      </c>
      <c r="F511" s="751" t="s">
        <v>617</v>
      </c>
      <c r="G511" s="750" t="s">
        <v>625</v>
      </c>
      <c r="H511" s="750">
        <v>213494</v>
      </c>
      <c r="I511" s="750">
        <v>213494</v>
      </c>
      <c r="J511" s="750" t="s">
        <v>842</v>
      </c>
      <c r="K511" s="750" t="s">
        <v>846</v>
      </c>
      <c r="L511" s="753">
        <v>408.9500000000001</v>
      </c>
      <c r="M511" s="753">
        <v>57</v>
      </c>
      <c r="N511" s="754">
        <v>23310.150000000005</v>
      </c>
    </row>
    <row r="512" spans="1:14" ht="14.45" customHeight="1" x14ac:dyDescent="0.2">
      <c r="A512" s="748" t="s">
        <v>585</v>
      </c>
      <c r="B512" s="749" t="s">
        <v>586</v>
      </c>
      <c r="C512" s="750" t="s">
        <v>608</v>
      </c>
      <c r="D512" s="751" t="s">
        <v>609</v>
      </c>
      <c r="E512" s="752">
        <v>50113001</v>
      </c>
      <c r="F512" s="751" t="s">
        <v>617</v>
      </c>
      <c r="G512" s="750" t="s">
        <v>625</v>
      </c>
      <c r="H512" s="750">
        <v>156804</v>
      </c>
      <c r="I512" s="750">
        <v>56804</v>
      </c>
      <c r="J512" s="750" t="s">
        <v>851</v>
      </c>
      <c r="K512" s="750" t="s">
        <v>852</v>
      </c>
      <c r="L512" s="753">
        <v>31.649999999999991</v>
      </c>
      <c r="M512" s="753">
        <v>1</v>
      </c>
      <c r="N512" s="754">
        <v>31.649999999999991</v>
      </c>
    </row>
    <row r="513" spans="1:14" ht="14.45" customHeight="1" x14ac:dyDescent="0.2">
      <c r="A513" s="748" t="s">
        <v>585</v>
      </c>
      <c r="B513" s="749" t="s">
        <v>586</v>
      </c>
      <c r="C513" s="750" t="s">
        <v>608</v>
      </c>
      <c r="D513" s="751" t="s">
        <v>609</v>
      </c>
      <c r="E513" s="752">
        <v>50113001</v>
      </c>
      <c r="F513" s="751" t="s">
        <v>617</v>
      </c>
      <c r="G513" s="750" t="s">
        <v>625</v>
      </c>
      <c r="H513" s="750">
        <v>156805</v>
      </c>
      <c r="I513" s="750">
        <v>56805</v>
      </c>
      <c r="J513" s="750" t="s">
        <v>851</v>
      </c>
      <c r="K513" s="750" t="s">
        <v>853</v>
      </c>
      <c r="L513" s="753">
        <v>58.710000000000015</v>
      </c>
      <c r="M513" s="753">
        <v>1</v>
      </c>
      <c r="N513" s="754">
        <v>58.710000000000015</v>
      </c>
    </row>
    <row r="514" spans="1:14" ht="14.45" customHeight="1" x14ac:dyDescent="0.2">
      <c r="A514" s="748" t="s">
        <v>585</v>
      </c>
      <c r="B514" s="749" t="s">
        <v>586</v>
      </c>
      <c r="C514" s="750" t="s">
        <v>608</v>
      </c>
      <c r="D514" s="751" t="s">
        <v>609</v>
      </c>
      <c r="E514" s="752">
        <v>50113001</v>
      </c>
      <c r="F514" s="751" t="s">
        <v>617</v>
      </c>
      <c r="G514" s="750" t="s">
        <v>625</v>
      </c>
      <c r="H514" s="750">
        <v>214036</v>
      </c>
      <c r="I514" s="750">
        <v>214036</v>
      </c>
      <c r="J514" s="750" t="s">
        <v>854</v>
      </c>
      <c r="K514" s="750" t="s">
        <v>855</v>
      </c>
      <c r="L514" s="753">
        <v>40.379169054441263</v>
      </c>
      <c r="M514" s="753">
        <v>349</v>
      </c>
      <c r="N514" s="754">
        <v>14092.330000000002</v>
      </c>
    </row>
    <row r="515" spans="1:14" ht="14.45" customHeight="1" x14ac:dyDescent="0.2">
      <c r="A515" s="748" t="s">
        <v>585</v>
      </c>
      <c r="B515" s="749" t="s">
        <v>586</v>
      </c>
      <c r="C515" s="750" t="s">
        <v>608</v>
      </c>
      <c r="D515" s="751" t="s">
        <v>609</v>
      </c>
      <c r="E515" s="752">
        <v>50113001</v>
      </c>
      <c r="F515" s="751" t="s">
        <v>617</v>
      </c>
      <c r="G515" s="750" t="s">
        <v>618</v>
      </c>
      <c r="H515" s="750">
        <v>199333</v>
      </c>
      <c r="I515" s="750">
        <v>99333</v>
      </c>
      <c r="J515" s="750" t="s">
        <v>856</v>
      </c>
      <c r="K515" s="750" t="s">
        <v>857</v>
      </c>
      <c r="L515" s="753">
        <v>246.99412280701759</v>
      </c>
      <c r="M515" s="753">
        <v>114</v>
      </c>
      <c r="N515" s="754">
        <v>28157.330000000005</v>
      </c>
    </row>
    <row r="516" spans="1:14" ht="14.45" customHeight="1" x14ac:dyDescent="0.2">
      <c r="A516" s="748" t="s">
        <v>585</v>
      </c>
      <c r="B516" s="749" t="s">
        <v>586</v>
      </c>
      <c r="C516" s="750" t="s">
        <v>608</v>
      </c>
      <c r="D516" s="751" t="s">
        <v>609</v>
      </c>
      <c r="E516" s="752">
        <v>50113001</v>
      </c>
      <c r="F516" s="751" t="s">
        <v>617</v>
      </c>
      <c r="G516" s="750" t="s">
        <v>618</v>
      </c>
      <c r="H516" s="750">
        <v>165633</v>
      </c>
      <c r="I516" s="750">
        <v>165751</v>
      </c>
      <c r="J516" s="750" t="s">
        <v>1393</v>
      </c>
      <c r="K516" s="750" t="s">
        <v>1394</v>
      </c>
      <c r="L516" s="753">
        <v>3951.64</v>
      </c>
      <c r="M516" s="753">
        <v>6</v>
      </c>
      <c r="N516" s="754">
        <v>23709.84</v>
      </c>
    </row>
    <row r="517" spans="1:14" ht="14.45" customHeight="1" x14ac:dyDescent="0.2">
      <c r="A517" s="748" t="s">
        <v>585</v>
      </c>
      <c r="B517" s="749" t="s">
        <v>586</v>
      </c>
      <c r="C517" s="750" t="s">
        <v>608</v>
      </c>
      <c r="D517" s="751" t="s">
        <v>609</v>
      </c>
      <c r="E517" s="752">
        <v>50113001</v>
      </c>
      <c r="F517" s="751" t="s">
        <v>617</v>
      </c>
      <c r="G517" s="750" t="s">
        <v>618</v>
      </c>
      <c r="H517" s="750">
        <v>111337</v>
      </c>
      <c r="I517" s="750">
        <v>52421</v>
      </c>
      <c r="J517" s="750" t="s">
        <v>1395</v>
      </c>
      <c r="K517" s="750" t="s">
        <v>1396</v>
      </c>
      <c r="L517" s="753">
        <v>74.735666666666674</v>
      </c>
      <c r="M517" s="753">
        <v>30</v>
      </c>
      <c r="N517" s="754">
        <v>2242.0700000000002</v>
      </c>
    </row>
    <row r="518" spans="1:14" ht="14.45" customHeight="1" x14ac:dyDescent="0.2">
      <c r="A518" s="748" t="s">
        <v>585</v>
      </c>
      <c r="B518" s="749" t="s">
        <v>586</v>
      </c>
      <c r="C518" s="750" t="s">
        <v>608</v>
      </c>
      <c r="D518" s="751" t="s">
        <v>609</v>
      </c>
      <c r="E518" s="752">
        <v>50113001</v>
      </c>
      <c r="F518" s="751" t="s">
        <v>617</v>
      </c>
      <c r="G518" s="750" t="s">
        <v>618</v>
      </c>
      <c r="H518" s="750">
        <v>31915</v>
      </c>
      <c r="I518" s="750">
        <v>31915</v>
      </c>
      <c r="J518" s="750" t="s">
        <v>864</v>
      </c>
      <c r="K518" s="750" t="s">
        <v>865</v>
      </c>
      <c r="L518" s="753">
        <v>173.68999999999994</v>
      </c>
      <c r="M518" s="753">
        <v>39</v>
      </c>
      <c r="N518" s="754">
        <v>6773.909999999998</v>
      </c>
    </row>
    <row r="519" spans="1:14" ht="14.45" customHeight="1" x14ac:dyDescent="0.2">
      <c r="A519" s="748" t="s">
        <v>585</v>
      </c>
      <c r="B519" s="749" t="s">
        <v>586</v>
      </c>
      <c r="C519" s="750" t="s">
        <v>608</v>
      </c>
      <c r="D519" s="751" t="s">
        <v>609</v>
      </c>
      <c r="E519" s="752">
        <v>50113001</v>
      </c>
      <c r="F519" s="751" t="s">
        <v>617</v>
      </c>
      <c r="G519" s="750" t="s">
        <v>618</v>
      </c>
      <c r="H519" s="750">
        <v>47706</v>
      </c>
      <c r="I519" s="750">
        <v>47706</v>
      </c>
      <c r="J519" s="750" t="s">
        <v>1397</v>
      </c>
      <c r="K519" s="750" t="s">
        <v>865</v>
      </c>
      <c r="L519" s="753">
        <v>288.52999999999997</v>
      </c>
      <c r="M519" s="753">
        <v>1</v>
      </c>
      <c r="N519" s="754">
        <v>288.52999999999997</v>
      </c>
    </row>
    <row r="520" spans="1:14" ht="14.45" customHeight="1" x14ac:dyDescent="0.2">
      <c r="A520" s="748" t="s">
        <v>585</v>
      </c>
      <c r="B520" s="749" t="s">
        <v>586</v>
      </c>
      <c r="C520" s="750" t="s">
        <v>608</v>
      </c>
      <c r="D520" s="751" t="s">
        <v>609</v>
      </c>
      <c r="E520" s="752">
        <v>50113001</v>
      </c>
      <c r="F520" s="751" t="s">
        <v>617</v>
      </c>
      <c r="G520" s="750" t="s">
        <v>618</v>
      </c>
      <c r="H520" s="750">
        <v>47244</v>
      </c>
      <c r="I520" s="750">
        <v>47244</v>
      </c>
      <c r="J520" s="750" t="s">
        <v>867</v>
      </c>
      <c r="K520" s="750" t="s">
        <v>865</v>
      </c>
      <c r="L520" s="753">
        <v>143</v>
      </c>
      <c r="M520" s="753">
        <v>40</v>
      </c>
      <c r="N520" s="754">
        <v>5720</v>
      </c>
    </row>
    <row r="521" spans="1:14" ht="14.45" customHeight="1" x14ac:dyDescent="0.2">
      <c r="A521" s="748" t="s">
        <v>585</v>
      </c>
      <c r="B521" s="749" t="s">
        <v>586</v>
      </c>
      <c r="C521" s="750" t="s">
        <v>608</v>
      </c>
      <c r="D521" s="751" t="s">
        <v>609</v>
      </c>
      <c r="E521" s="752">
        <v>50113001</v>
      </c>
      <c r="F521" s="751" t="s">
        <v>617</v>
      </c>
      <c r="G521" s="750" t="s">
        <v>618</v>
      </c>
      <c r="H521" s="750">
        <v>47249</v>
      </c>
      <c r="I521" s="750">
        <v>47249</v>
      </c>
      <c r="J521" s="750" t="s">
        <v>867</v>
      </c>
      <c r="K521" s="750" t="s">
        <v>1398</v>
      </c>
      <c r="L521" s="753">
        <v>126.5</v>
      </c>
      <c r="M521" s="753">
        <v>13</v>
      </c>
      <c r="N521" s="754">
        <v>1644.5</v>
      </c>
    </row>
    <row r="522" spans="1:14" ht="14.45" customHeight="1" x14ac:dyDescent="0.2">
      <c r="A522" s="748" t="s">
        <v>585</v>
      </c>
      <c r="B522" s="749" t="s">
        <v>586</v>
      </c>
      <c r="C522" s="750" t="s">
        <v>608</v>
      </c>
      <c r="D522" s="751" t="s">
        <v>609</v>
      </c>
      <c r="E522" s="752">
        <v>50113001</v>
      </c>
      <c r="F522" s="751" t="s">
        <v>617</v>
      </c>
      <c r="G522" s="750" t="s">
        <v>618</v>
      </c>
      <c r="H522" s="750">
        <v>47256</v>
      </c>
      <c r="I522" s="750">
        <v>47256</v>
      </c>
      <c r="J522" s="750" t="s">
        <v>867</v>
      </c>
      <c r="K522" s="750" t="s">
        <v>868</v>
      </c>
      <c r="L522" s="753">
        <v>222.19999999999993</v>
      </c>
      <c r="M522" s="753">
        <v>22</v>
      </c>
      <c r="N522" s="754">
        <v>4888.3999999999987</v>
      </c>
    </row>
    <row r="523" spans="1:14" ht="14.45" customHeight="1" x14ac:dyDescent="0.2">
      <c r="A523" s="748" t="s">
        <v>585</v>
      </c>
      <c r="B523" s="749" t="s">
        <v>586</v>
      </c>
      <c r="C523" s="750" t="s">
        <v>608</v>
      </c>
      <c r="D523" s="751" t="s">
        <v>609</v>
      </c>
      <c r="E523" s="752">
        <v>50113001</v>
      </c>
      <c r="F523" s="751" t="s">
        <v>617</v>
      </c>
      <c r="G523" s="750" t="s">
        <v>618</v>
      </c>
      <c r="H523" s="750">
        <v>125366</v>
      </c>
      <c r="I523" s="750">
        <v>25366</v>
      </c>
      <c r="J523" s="750" t="s">
        <v>871</v>
      </c>
      <c r="K523" s="750" t="s">
        <v>872</v>
      </c>
      <c r="L523" s="753">
        <v>72.08874999999999</v>
      </c>
      <c r="M523" s="753">
        <v>8</v>
      </c>
      <c r="N523" s="754">
        <v>576.70999999999992</v>
      </c>
    </row>
    <row r="524" spans="1:14" ht="14.45" customHeight="1" x14ac:dyDescent="0.2">
      <c r="A524" s="748" t="s">
        <v>585</v>
      </c>
      <c r="B524" s="749" t="s">
        <v>586</v>
      </c>
      <c r="C524" s="750" t="s">
        <v>608</v>
      </c>
      <c r="D524" s="751" t="s">
        <v>609</v>
      </c>
      <c r="E524" s="752">
        <v>50113001</v>
      </c>
      <c r="F524" s="751" t="s">
        <v>617</v>
      </c>
      <c r="G524" s="750" t="s">
        <v>618</v>
      </c>
      <c r="H524" s="750">
        <v>109139</v>
      </c>
      <c r="I524" s="750">
        <v>176129</v>
      </c>
      <c r="J524" s="750" t="s">
        <v>875</v>
      </c>
      <c r="K524" s="750" t="s">
        <v>876</v>
      </c>
      <c r="L524" s="753">
        <v>632.56500000000005</v>
      </c>
      <c r="M524" s="753">
        <v>2</v>
      </c>
      <c r="N524" s="754">
        <v>1265.1300000000001</v>
      </c>
    </row>
    <row r="525" spans="1:14" ht="14.45" customHeight="1" x14ac:dyDescent="0.2">
      <c r="A525" s="748" t="s">
        <v>585</v>
      </c>
      <c r="B525" s="749" t="s">
        <v>586</v>
      </c>
      <c r="C525" s="750" t="s">
        <v>608</v>
      </c>
      <c r="D525" s="751" t="s">
        <v>609</v>
      </c>
      <c r="E525" s="752">
        <v>50113001</v>
      </c>
      <c r="F525" s="751" t="s">
        <v>617</v>
      </c>
      <c r="G525" s="750" t="s">
        <v>618</v>
      </c>
      <c r="H525" s="750">
        <v>193746</v>
      </c>
      <c r="I525" s="750">
        <v>93746</v>
      </c>
      <c r="J525" s="750" t="s">
        <v>877</v>
      </c>
      <c r="K525" s="750" t="s">
        <v>878</v>
      </c>
      <c r="L525" s="753">
        <v>366.22000000000008</v>
      </c>
      <c r="M525" s="753">
        <v>37</v>
      </c>
      <c r="N525" s="754">
        <v>13550.140000000003</v>
      </c>
    </row>
    <row r="526" spans="1:14" ht="14.45" customHeight="1" x14ac:dyDescent="0.2">
      <c r="A526" s="748" t="s">
        <v>585</v>
      </c>
      <c r="B526" s="749" t="s">
        <v>586</v>
      </c>
      <c r="C526" s="750" t="s">
        <v>608</v>
      </c>
      <c r="D526" s="751" t="s">
        <v>609</v>
      </c>
      <c r="E526" s="752">
        <v>50113001</v>
      </c>
      <c r="F526" s="751" t="s">
        <v>617</v>
      </c>
      <c r="G526" s="750" t="s">
        <v>625</v>
      </c>
      <c r="H526" s="750">
        <v>845593</v>
      </c>
      <c r="I526" s="750">
        <v>100304</v>
      </c>
      <c r="J526" s="750" t="s">
        <v>885</v>
      </c>
      <c r="K526" s="750" t="s">
        <v>886</v>
      </c>
      <c r="L526" s="753">
        <v>42.346521739130431</v>
      </c>
      <c r="M526" s="753">
        <v>23</v>
      </c>
      <c r="N526" s="754">
        <v>973.96999999999991</v>
      </c>
    </row>
    <row r="527" spans="1:14" ht="14.45" customHeight="1" x14ac:dyDescent="0.2">
      <c r="A527" s="748" t="s">
        <v>585</v>
      </c>
      <c r="B527" s="749" t="s">
        <v>586</v>
      </c>
      <c r="C527" s="750" t="s">
        <v>608</v>
      </c>
      <c r="D527" s="751" t="s">
        <v>609</v>
      </c>
      <c r="E527" s="752">
        <v>50113001</v>
      </c>
      <c r="F527" s="751" t="s">
        <v>617</v>
      </c>
      <c r="G527" s="750" t="s">
        <v>618</v>
      </c>
      <c r="H527" s="750">
        <v>214355</v>
      </c>
      <c r="I527" s="750">
        <v>214355</v>
      </c>
      <c r="J527" s="750" t="s">
        <v>889</v>
      </c>
      <c r="K527" s="750" t="s">
        <v>888</v>
      </c>
      <c r="L527" s="753">
        <v>215.14666666666665</v>
      </c>
      <c r="M527" s="753">
        <v>78</v>
      </c>
      <c r="N527" s="754">
        <v>16781.439999999999</v>
      </c>
    </row>
    <row r="528" spans="1:14" ht="14.45" customHeight="1" x14ac:dyDescent="0.2">
      <c r="A528" s="748" t="s">
        <v>585</v>
      </c>
      <c r="B528" s="749" t="s">
        <v>586</v>
      </c>
      <c r="C528" s="750" t="s">
        <v>608</v>
      </c>
      <c r="D528" s="751" t="s">
        <v>609</v>
      </c>
      <c r="E528" s="752">
        <v>50113001</v>
      </c>
      <c r="F528" s="751" t="s">
        <v>617</v>
      </c>
      <c r="G528" s="750" t="s">
        <v>625</v>
      </c>
      <c r="H528" s="750">
        <v>216670</v>
      </c>
      <c r="I528" s="750">
        <v>216670</v>
      </c>
      <c r="J528" s="750" t="s">
        <v>1399</v>
      </c>
      <c r="K528" s="750" t="s">
        <v>1400</v>
      </c>
      <c r="L528" s="753">
        <v>314.27</v>
      </c>
      <c r="M528" s="753">
        <v>17</v>
      </c>
      <c r="N528" s="754">
        <v>5342.59</v>
      </c>
    </row>
    <row r="529" spans="1:14" ht="14.45" customHeight="1" x14ac:dyDescent="0.2">
      <c r="A529" s="748" t="s">
        <v>585</v>
      </c>
      <c r="B529" s="749" t="s">
        <v>586</v>
      </c>
      <c r="C529" s="750" t="s">
        <v>608</v>
      </c>
      <c r="D529" s="751" t="s">
        <v>609</v>
      </c>
      <c r="E529" s="752">
        <v>50113001</v>
      </c>
      <c r="F529" s="751" t="s">
        <v>617</v>
      </c>
      <c r="G529" s="750" t="s">
        <v>587</v>
      </c>
      <c r="H529" s="750">
        <v>216572</v>
      </c>
      <c r="I529" s="750">
        <v>216572</v>
      </c>
      <c r="J529" s="750" t="s">
        <v>1401</v>
      </c>
      <c r="K529" s="750" t="s">
        <v>1402</v>
      </c>
      <c r="L529" s="753">
        <v>36.274999999999999</v>
      </c>
      <c r="M529" s="753">
        <v>60</v>
      </c>
      <c r="N529" s="754">
        <v>2176.5</v>
      </c>
    </row>
    <row r="530" spans="1:14" ht="14.45" customHeight="1" x14ac:dyDescent="0.2">
      <c r="A530" s="748" t="s">
        <v>585</v>
      </c>
      <c r="B530" s="749" t="s">
        <v>586</v>
      </c>
      <c r="C530" s="750" t="s">
        <v>608</v>
      </c>
      <c r="D530" s="751" t="s">
        <v>609</v>
      </c>
      <c r="E530" s="752">
        <v>50113001</v>
      </c>
      <c r="F530" s="751" t="s">
        <v>617</v>
      </c>
      <c r="G530" s="750" t="s">
        <v>618</v>
      </c>
      <c r="H530" s="750">
        <v>223200</v>
      </c>
      <c r="I530" s="750">
        <v>223200</v>
      </c>
      <c r="J530" s="750" t="s">
        <v>890</v>
      </c>
      <c r="K530" s="750" t="s">
        <v>891</v>
      </c>
      <c r="L530" s="753">
        <v>148.0625</v>
      </c>
      <c r="M530" s="753">
        <v>4</v>
      </c>
      <c r="N530" s="754">
        <v>592.25</v>
      </c>
    </row>
    <row r="531" spans="1:14" ht="14.45" customHeight="1" x14ac:dyDescent="0.2">
      <c r="A531" s="748" t="s">
        <v>585</v>
      </c>
      <c r="B531" s="749" t="s">
        <v>586</v>
      </c>
      <c r="C531" s="750" t="s">
        <v>608</v>
      </c>
      <c r="D531" s="751" t="s">
        <v>609</v>
      </c>
      <c r="E531" s="752">
        <v>50113001</v>
      </c>
      <c r="F531" s="751" t="s">
        <v>617</v>
      </c>
      <c r="G531" s="750" t="s">
        <v>618</v>
      </c>
      <c r="H531" s="750">
        <v>51384</v>
      </c>
      <c r="I531" s="750">
        <v>51384</v>
      </c>
      <c r="J531" s="750" t="s">
        <v>893</v>
      </c>
      <c r="K531" s="750" t="s">
        <v>1403</v>
      </c>
      <c r="L531" s="753">
        <v>192.5</v>
      </c>
      <c r="M531" s="753">
        <v>12</v>
      </c>
      <c r="N531" s="754">
        <v>2310</v>
      </c>
    </row>
    <row r="532" spans="1:14" ht="14.45" customHeight="1" x14ac:dyDescent="0.2">
      <c r="A532" s="748" t="s">
        <v>585</v>
      </c>
      <c r="B532" s="749" t="s">
        <v>586</v>
      </c>
      <c r="C532" s="750" t="s">
        <v>608</v>
      </c>
      <c r="D532" s="751" t="s">
        <v>609</v>
      </c>
      <c r="E532" s="752">
        <v>50113001</v>
      </c>
      <c r="F532" s="751" t="s">
        <v>617</v>
      </c>
      <c r="G532" s="750" t="s">
        <v>618</v>
      </c>
      <c r="H532" s="750">
        <v>51367</v>
      </c>
      <c r="I532" s="750">
        <v>51367</v>
      </c>
      <c r="J532" s="750" t="s">
        <v>893</v>
      </c>
      <c r="K532" s="750" t="s">
        <v>896</v>
      </c>
      <c r="L532" s="753">
        <v>92.95</v>
      </c>
      <c r="M532" s="753">
        <v>162</v>
      </c>
      <c r="N532" s="754">
        <v>15057.9</v>
      </c>
    </row>
    <row r="533" spans="1:14" ht="14.45" customHeight="1" x14ac:dyDescent="0.2">
      <c r="A533" s="748" t="s">
        <v>585</v>
      </c>
      <c r="B533" s="749" t="s">
        <v>586</v>
      </c>
      <c r="C533" s="750" t="s">
        <v>608</v>
      </c>
      <c r="D533" s="751" t="s">
        <v>609</v>
      </c>
      <c r="E533" s="752">
        <v>50113001</v>
      </c>
      <c r="F533" s="751" t="s">
        <v>617</v>
      </c>
      <c r="G533" s="750" t="s">
        <v>618</v>
      </c>
      <c r="H533" s="750">
        <v>51366</v>
      </c>
      <c r="I533" s="750">
        <v>51366</v>
      </c>
      <c r="J533" s="750" t="s">
        <v>893</v>
      </c>
      <c r="K533" s="750" t="s">
        <v>894</v>
      </c>
      <c r="L533" s="753">
        <v>171.6</v>
      </c>
      <c r="M533" s="753">
        <v>39</v>
      </c>
      <c r="N533" s="754">
        <v>6692.4</v>
      </c>
    </row>
    <row r="534" spans="1:14" ht="14.45" customHeight="1" x14ac:dyDescent="0.2">
      <c r="A534" s="748" t="s">
        <v>585</v>
      </c>
      <c r="B534" s="749" t="s">
        <v>586</v>
      </c>
      <c r="C534" s="750" t="s">
        <v>608</v>
      </c>
      <c r="D534" s="751" t="s">
        <v>609</v>
      </c>
      <c r="E534" s="752">
        <v>50113001</v>
      </c>
      <c r="F534" s="751" t="s">
        <v>617</v>
      </c>
      <c r="G534" s="750" t="s">
        <v>618</v>
      </c>
      <c r="H534" s="750">
        <v>51383</v>
      </c>
      <c r="I534" s="750">
        <v>51383</v>
      </c>
      <c r="J534" s="750" t="s">
        <v>893</v>
      </c>
      <c r="K534" s="750" t="s">
        <v>895</v>
      </c>
      <c r="L534" s="753">
        <v>93.5</v>
      </c>
      <c r="M534" s="753">
        <v>5</v>
      </c>
      <c r="N534" s="754">
        <v>467.5</v>
      </c>
    </row>
    <row r="535" spans="1:14" ht="14.45" customHeight="1" x14ac:dyDescent="0.2">
      <c r="A535" s="748" t="s">
        <v>585</v>
      </c>
      <c r="B535" s="749" t="s">
        <v>586</v>
      </c>
      <c r="C535" s="750" t="s">
        <v>608</v>
      </c>
      <c r="D535" s="751" t="s">
        <v>609</v>
      </c>
      <c r="E535" s="752">
        <v>50113001</v>
      </c>
      <c r="F535" s="751" t="s">
        <v>617</v>
      </c>
      <c r="G535" s="750" t="s">
        <v>618</v>
      </c>
      <c r="H535" s="750">
        <v>207893</v>
      </c>
      <c r="I535" s="750">
        <v>207893</v>
      </c>
      <c r="J535" s="750" t="s">
        <v>899</v>
      </c>
      <c r="K535" s="750" t="s">
        <v>1404</v>
      </c>
      <c r="L535" s="753">
        <v>82.149999999999991</v>
      </c>
      <c r="M535" s="753">
        <v>1</v>
      </c>
      <c r="N535" s="754">
        <v>82.149999999999991</v>
      </c>
    </row>
    <row r="536" spans="1:14" ht="14.45" customHeight="1" x14ac:dyDescent="0.2">
      <c r="A536" s="748" t="s">
        <v>585</v>
      </c>
      <c r="B536" s="749" t="s">
        <v>586</v>
      </c>
      <c r="C536" s="750" t="s">
        <v>608</v>
      </c>
      <c r="D536" s="751" t="s">
        <v>609</v>
      </c>
      <c r="E536" s="752">
        <v>50113001</v>
      </c>
      <c r="F536" s="751" t="s">
        <v>617</v>
      </c>
      <c r="G536" s="750" t="s">
        <v>618</v>
      </c>
      <c r="H536" s="750">
        <v>157608</v>
      </c>
      <c r="I536" s="750">
        <v>57608</v>
      </c>
      <c r="J536" s="750" t="s">
        <v>1405</v>
      </c>
      <c r="K536" s="750" t="s">
        <v>1406</v>
      </c>
      <c r="L536" s="753">
        <v>84.83</v>
      </c>
      <c r="M536" s="753">
        <v>2</v>
      </c>
      <c r="N536" s="754">
        <v>169.66</v>
      </c>
    </row>
    <row r="537" spans="1:14" ht="14.45" customHeight="1" x14ac:dyDescent="0.2">
      <c r="A537" s="748" t="s">
        <v>585</v>
      </c>
      <c r="B537" s="749" t="s">
        <v>586</v>
      </c>
      <c r="C537" s="750" t="s">
        <v>608</v>
      </c>
      <c r="D537" s="751" t="s">
        <v>609</v>
      </c>
      <c r="E537" s="752">
        <v>50113001</v>
      </c>
      <c r="F537" s="751" t="s">
        <v>617</v>
      </c>
      <c r="G537" s="750" t="s">
        <v>618</v>
      </c>
      <c r="H537" s="750">
        <v>208465</v>
      </c>
      <c r="I537" s="750">
        <v>208465</v>
      </c>
      <c r="J537" s="750" t="s">
        <v>1407</v>
      </c>
      <c r="K537" s="750" t="s">
        <v>1408</v>
      </c>
      <c r="L537" s="753">
        <v>2234.65</v>
      </c>
      <c r="M537" s="753">
        <v>1</v>
      </c>
      <c r="N537" s="754">
        <v>2234.65</v>
      </c>
    </row>
    <row r="538" spans="1:14" ht="14.45" customHeight="1" x14ac:dyDescent="0.2">
      <c r="A538" s="748" t="s">
        <v>585</v>
      </c>
      <c r="B538" s="749" t="s">
        <v>586</v>
      </c>
      <c r="C538" s="750" t="s">
        <v>608</v>
      </c>
      <c r="D538" s="751" t="s">
        <v>609</v>
      </c>
      <c r="E538" s="752">
        <v>50113001</v>
      </c>
      <c r="F538" s="751" t="s">
        <v>617</v>
      </c>
      <c r="G538" s="750" t="s">
        <v>618</v>
      </c>
      <c r="H538" s="750">
        <v>502059</v>
      </c>
      <c r="I538" s="750">
        <v>0</v>
      </c>
      <c r="J538" s="750" t="s">
        <v>1409</v>
      </c>
      <c r="K538" s="750" t="s">
        <v>1410</v>
      </c>
      <c r="L538" s="753">
        <v>254.1</v>
      </c>
      <c r="M538" s="753">
        <v>32</v>
      </c>
      <c r="N538" s="754">
        <v>8131.2</v>
      </c>
    </row>
    <row r="539" spans="1:14" ht="14.45" customHeight="1" x14ac:dyDescent="0.2">
      <c r="A539" s="748" t="s">
        <v>585</v>
      </c>
      <c r="B539" s="749" t="s">
        <v>586</v>
      </c>
      <c r="C539" s="750" t="s">
        <v>608</v>
      </c>
      <c r="D539" s="751" t="s">
        <v>609</v>
      </c>
      <c r="E539" s="752">
        <v>50113001</v>
      </c>
      <c r="F539" s="751" t="s">
        <v>617</v>
      </c>
      <c r="G539" s="750" t="s">
        <v>618</v>
      </c>
      <c r="H539" s="750">
        <v>394712</v>
      </c>
      <c r="I539" s="750">
        <v>0</v>
      </c>
      <c r="J539" s="750" t="s">
        <v>1411</v>
      </c>
      <c r="K539" s="750" t="s">
        <v>1412</v>
      </c>
      <c r="L539" s="753">
        <v>28.75</v>
      </c>
      <c r="M539" s="753">
        <v>576</v>
      </c>
      <c r="N539" s="754">
        <v>16560</v>
      </c>
    </row>
    <row r="540" spans="1:14" ht="14.45" customHeight="1" x14ac:dyDescent="0.2">
      <c r="A540" s="748" t="s">
        <v>585</v>
      </c>
      <c r="B540" s="749" t="s">
        <v>586</v>
      </c>
      <c r="C540" s="750" t="s">
        <v>608</v>
      </c>
      <c r="D540" s="751" t="s">
        <v>609</v>
      </c>
      <c r="E540" s="752">
        <v>50113001</v>
      </c>
      <c r="F540" s="751" t="s">
        <v>617</v>
      </c>
      <c r="G540" s="750" t="s">
        <v>618</v>
      </c>
      <c r="H540" s="750">
        <v>902048</v>
      </c>
      <c r="I540" s="750">
        <v>0</v>
      </c>
      <c r="J540" s="750" t="s">
        <v>1413</v>
      </c>
      <c r="K540" s="750" t="s">
        <v>1414</v>
      </c>
      <c r="L540" s="753">
        <v>331.19999135929595</v>
      </c>
      <c r="M540" s="753">
        <v>610</v>
      </c>
      <c r="N540" s="754">
        <v>202031.99472917055</v>
      </c>
    </row>
    <row r="541" spans="1:14" ht="14.45" customHeight="1" x14ac:dyDescent="0.2">
      <c r="A541" s="748" t="s">
        <v>585</v>
      </c>
      <c r="B541" s="749" t="s">
        <v>586</v>
      </c>
      <c r="C541" s="750" t="s">
        <v>608</v>
      </c>
      <c r="D541" s="751" t="s">
        <v>609</v>
      </c>
      <c r="E541" s="752">
        <v>50113001</v>
      </c>
      <c r="F541" s="751" t="s">
        <v>617</v>
      </c>
      <c r="G541" s="750" t="s">
        <v>618</v>
      </c>
      <c r="H541" s="750">
        <v>902087</v>
      </c>
      <c r="I541" s="750">
        <v>0</v>
      </c>
      <c r="J541" s="750" t="s">
        <v>1415</v>
      </c>
      <c r="K541" s="750" t="s">
        <v>1416</v>
      </c>
      <c r="L541" s="753">
        <v>315.65684959001902</v>
      </c>
      <c r="M541" s="753">
        <v>162</v>
      </c>
      <c r="N541" s="754">
        <v>51136.409633583084</v>
      </c>
    </row>
    <row r="542" spans="1:14" ht="14.45" customHeight="1" x14ac:dyDescent="0.2">
      <c r="A542" s="748" t="s">
        <v>585</v>
      </c>
      <c r="B542" s="749" t="s">
        <v>586</v>
      </c>
      <c r="C542" s="750" t="s">
        <v>608</v>
      </c>
      <c r="D542" s="751" t="s">
        <v>609</v>
      </c>
      <c r="E542" s="752">
        <v>50113001</v>
      </c>
      <c r="F542" s="751" t="s">
        <v>617</v>
      </c>
      <c r="G542" s="750" t="s">
        <v>618</v>
      </c>
      <c r="H542" s="750">
        <v>902082</v>
      </c>
      <c r="I542" s="750">
        <v>0</v>
      </c>
      <c r="J542" s="750" t="s">
        <v>1417</v>
      </c>
      <c r="K542" s="750" t="s">
        <v>1418</v>
      </c>
      <c r="L542" s="753">
        <v>348.32203323094836</v>
      </c>
      <c r="M542" s="753">
        <v>52</v>
      </c>
      <c r="N542" s="754">
        <v>18112.745728009315</v>
      </c>
    </row>
    <row r="543" spans="1:14" ht="14.45" customHeight="1" x14ac:dyDescent="0.2">
      <c r="A543" s="748" t="s">
        <v>585</v>
      </c>
      <c r="B543" s="749" t="s">
        <v>586</v>
      </c>
      <c r="C543" s="750" t="s">
        <v>608</v>
      </c>
      <c r="D543" s="751" t="s">
        <v>609</v>
      </c>
      <c r="E543" s="752">
        <v>50113001</v>
      </c>
      <c r="F543" s="751" t="s">
        <v>617</v>
      </c>
      <c r="G543" s="750" t="s">
        <v>618</v>
      </c>
      <c r="H543" s="750">
        <v>501387</v>
      </c>
      <c r="I543" s="750">
        <v>0</v>
      </c>
      <c r="J543" s="750" t="s">
        <v>1419</v>
      </c>
      <c r="K543" s="750" t="s">
        <v>1410</v>
      </c>
      <c r="L543" s="753">
        <v>254.09998080942816</v>
      </c>
      <c r="M543" s="753">
        <v>168</v>
      </c>
      <c r="N543" s="754">
        <v>42688.79677598393</v>
      </c>
    </row>
    <row r="544" spans="1:14" ht="14.45" customHeight="1" x14ac:dyDescent="0.2">
      <c r="A544" s="748" t="s">
        <v>585</v>
      </c>
      <c r="B544" s="749" t="s">
        <v>586</v>
      </c>
      <c r="C544" s="750" t="s">
        <v>608</v>
      </c>
      <c r="D544" s="751" t="s">
        <v>609</v>
      </c>
      <c r="E544" s="752">
        <v>50113001</v>
      </c>
      <c r="F544" s="751" t="s">
        <v>617</v>
      </c>
      <c r="G544" s="750" t="s">
        <v>618</v>
      </c>
      <c r="H544" s="750">
        <v>398077</v>
      </c>
      <c r="I544" s="750">
        <v>0</v>
      </c>
      <c r="J544" s="750" t="s">
        <v>1420</v>
      </c>
      <c r="K544" s="750" t="s">
        <v>1421</v>
      </c>
      <c r="L544" s="753">
        <v>42.55</v>
      </c>
      <c r="M544" s="753">
        <v>30</v>
      </c>
      <c r="N544" s="754">
        <v>1276.5</v>
      </c>
    </row>
    <row r="545" spans="1:14" ht="14.45" customHeight="1" x14ac:dyDescent="0.2">
      <c r="A545" s="748" t="s">
        <v>585</v>
      </c>
      <c r="B545" s="749" t="s">
        <v>586</v>
      </c>
      <c r="C545" s="750" t="s">
        <v>608</v>
      </c>
      <c r="D545" s="751" t="s">
        <v>609</v>
      </c>
      <c r="E545" s="752">
        <v>50113001</v>
      </c>
      <c r="F545" s="751" t="s">
        <v>617</v>
      </c>
      <c r="G545" s="750" t="s">
        <v>618</v>
      </c>
      <c r="H545" s="750">
        <v>848725</v>
      </c>
      <c r="I545" s="750">
        <v>107677</v>
      </c>
      <c r="J545" s="750" t="s">
        <v>924</v>
      </c>
      <c r="K545" s="750" t="s">
        <v>925</v>
      </c>
      <c r="L545" s="753">
        <v>382.11000000000018</v>
      </c>
      <c r="M545" s="753">
        <v>70</v>
      </c>
      <c r="N545" s="754">
        <v>26747.700000000012</v>
      </c>
    </row>
    <row r="546" spans="1:14" ht="14.45" customHeight="1" x14ac:dyDescent="0.2">
      <c r="A546" s="748" t="s">
        <v>585</v>
      </c>
      <c r="B546" s="749" t="s">
        <v>586</v>
      </c>
      <c r="C546" s="750" t="s">
        <v>608</v>
      </c>
      <c r="D546" s="751" t="s">
        <v>609</v>
      </c>
      <c r="E546" s="752">
        <v>50113001</v>
      </c>
      <c r="F546" s="751" t="s">
        <v>617</v>
      </c>
      <c r="G546" s="750" t="s">
        <v>618</v>
      </c>
      <c r="H546" s="750">
        <v>845697</v>
      </c>
      <c r="I546" s="750">
        <v>200935</v>
      </c>
      <c r="J546" s="750" t="s">
        <v>927</v>
      </c>
      <c r="K546" s="750" t="s">
        <v>928</v>
      </c>
      <c r="L546" s="753">
        <v>44.850000000000009</v>
      </c>
      <c r="M546" s="753">
        <v>1</v>
      </c>
      <c r="N546" s="754">
        <v>44.850000000000009</v>
      </c>
    </row>
    <row r="547" spans="1:14" ht="14.45" customHeight="1" x14ac:dyDescent="0.2">
      <c r="A547" s="748" t="s">
        <v>585</v>
      </c>
      <c r="B547" s="749" t="s">
        <v>586</v>
      </c>
      <c r="C547" s="750" t="s">
        <v>608</v>
      </c>
      <c r="D547" s="751" t="s">
        <v>609</v>
      </c>
      <c r="E547" s="752">
        <v>50113001</v>
      </c>
      <c r="F547" s="751" t="s">
        <v>617</v>
      </c>
      <c r="G547" s="750" t="s">
        <v>618</v>
      </c>
      <c r="H547" s="750">
        <v>900441</v>
      </c>
      <c r="I547" s="750">
        <v>0</v>
      </c>
      <c r="J547" s="750" t="s">
        <v>1422</v>
      </c>
      <c r="K547" s="750" t="s">
        <v>1423</v>
      </c>
      <c r="L547" s="753">
        <v>194.72743607076777</v>
      </c>
      <c r="M547" s="753">
        <v>24</v>
      </c>
      <c r="N547" s="754">
        <v>4673.4584656984262</v>
      </c>
    </row>
    <row r="548" spans="1:14" ht="14.45" customHeight="1" x14ac:dyDescent="0.2">
      <c r="A548" s="748" t="s">
        <v>585</v>
      </c>
      <c r="B548" s="749" t="s">
        <v>586</v>
      </c>
      <c r="C548" s="750" t="s">
        <v>608</v>
      </c>
      <c r="D548" s="751" t="s">
        <v>609</v>
      </c>
      <c r="E548" s="752">
        <v>50113001</v>
      </c>
      <c r="F548" s="751" t="s">
        <v>617</v>
      </c>
      <c r="G548" s="750" t="s">
        <v>618</v>
      </c>
      <c r="H548" s="750">
        <v>921184</v>
      </c>
      <c r="I548" s="750">
        <v>0</v>
      </c>
      <c r="J548" s="750" t="s">
        <v>1424</v>
      </c>
      <c r="K548" s="750" t="s">
        <v>587</v>
      </c>
      <c r="L548" s="753">
        <v>316.15090160296654</v>
      </c>
      <c r="M548" s="753">
        <v>1</v>
      </c>
      <c r="N548" s="754">
        <v>316.15090160296654</v>
      </c>
    </row>
    <row r="549" spans="1:14" ht="14.45" customHeight="1" x14ac:dyDescent="0.2">
      <c r="A549" s="748" t="s">
        <v>585</v>
      </c>
      <c r="B549" s="749" t="s">
        <v>586</v>
      </c>
      <c r="C549" s="750" t="s">
        <v>608</v>
      </c>
      <c r="D549" s="751" t="s">
        <v>609</v>
      </c>
      <c r="E549" s="752">
        <v>50113001</v>
      </c>
      <c r="F549" s="751" t="s">
        <v>617</v>
      </c>
      <c r="G549" s="750" t="s">
        <v>618</v>
      </c>
      <c r="H549" s="750">
        <v>990927</v>
      </c>
      <c r="I549" s="750">
        <v>0</v>
      </c>
      <c r="J549" s="750" t="s">
        <v>947</v>
      </c>
      <c r="K549" s="750" t="s">
        <v>587</v>
      </c>
      <c r="L549" s="753">
        <v>140.16749999999999</v>
      </c>
      <c r="M549" s="753">
        <v>8</v>
      </c>
      <c r="N549" s="754">
        <v>1121.3399999999999</v>
      </c>
    </row>
    <row r="550" spans="1:14" ht="14.45" customHeight="1" x14ac:dyDescent="0.2">
      <c r="A550" s="748" t="s">
        <v>585</v>
      </c>
      <c r="B550" s="749" t="s">
        <v>586</v>
      </c>
      <c r="C550" s="750" t="s">
        <v>608</v>
      </c>
      <c r="D550" s="751" t="s">
        <v>609</v>
      </c>
      <c r="E550" s="752">
        <v>50113001</v>
      </c>
      <c r="F550" s="751" t="s">
        <v>617</v>
      </c>
      <c r="G550" s="750" t="s">
        <v>625</v>
      </c>
      <c r="H550" s="750">
        <v>187427</v>
      </c>
      <c r="I550" s="750">
        <v>187427</v>
      </c>
      <c r="J550" s="750" t="s">
        <v>952</v>
      </c>
      <c r="K550" s="750" t="s">
        <v>953</v>
      </c>
      <c r="L550" s="753">
        <v>62.653999999999996</v>
      </c>
      <c r="M550" s="753">
        <v>5</v>
      </c>
      <c r="N550" s="754">
        <v>313.27</v>
      </c>
    </row>
    <row r="551" spans="1:14" ht="14.45" customHeight="1" x14ac:dyDescent="0.2">
      <c r="A551" s="748" t="s">
        <v>585</v>
      </c>
      <c r="B551" s="749" t="s">
        <v>586</v>
      </c>
      <c r="C551" s="750" t="s">
        <v>608</v>
      </c>
      <c r="D551" s="751" t="s">
        <v>609</v>
      </c>
      <c r="E551" s="752">
        <v>50113001</v>
      </c>
      <c r="F551" s="751" t="s">
        <v>617</v>
      </c>
      <c r="G551" s="750" t="s">
        <v>625</v>
      </c>
      <c r="H551" s="750">
        <v>187425</v>
      </c>
      <c r="I551" s="750">
        <v>187425</v>
      </c>
      <c r="J551" s="750" t="s">
        <v>954</v>
      </c>
      <c r="K551" s="750" t="s">
        <v>955</v>
      </c>
      <c r="L551" s="753">
        <v>49.38000000000001</v>
      </c>
      <c r="M551" s="753">
        <v>2</v>
      </c>
      <c r="N551" s="754">
        <v>98.760000000000019</v>
      </c>
    </row>
    <row r="552" spans="1:14" ht="14.45" customHeight="1" x14ac:dyDescent="0.2">
      <c r="A552" s="748" t="s">
        <v>585</v>
      </c>
      <c r="B552" s="749" t="s">
        <v>586</v>
      </c>
      <c r="C552" s="750" t="s">
        <v>608</v>
      </c>
      <c r="D552" s="751" t="s">
        <v>609</v>
      </c>
      <c r="E552" s="752">
        <v>50113001</v>
      </c>
      <c r="F552" s="751" t="s">
        <v>617</v>
      </c>
      <c r="G552" s="750" t="s">
        <v>625</v>
      </c>
      <c r="H552" s="750">
        <v>184245</v>
      </c>
      <c r="I552" s="750">
        <v>184245</v>
      </c>
      <c r="J552" s="750" t="s">
        <v>1425</v>
      </c>
      <c r="K552" s="750" t="s">
        <v>1426</v>
      </c>
      <c r="L552" s="753">
        <v>92.77000000000001</v>
      </c>
      <c r="M552" s="753">
        <v>1</v>
      </c>
      <c r="N552" s="754">
        <v>92.77000000000001</v>
      </c>
    </row>
    <row r="553" spans="1:14" ht="14.45" customHeight="1" x14ac:dyDescent="0.2">
      <c r="A553" s="748" t="s">
        <v>585</v>
      </c>
      <c r="B553" s="749" t="s">
        <v>586</v>
      </c>
      <c r="C553" s="750" t="s">
        <v>608</v>
      </c>
      <c r="D553" s="751" t="s">
        <v>609</v>
      </c>
      <c r="E553" s="752">
        <v>50113001</v>
      </c>
      <c r="F553" s="751" t="s">
        <v>617</v>
      </c>
      <c r="G553" s="750" t="s">
        <v>625</v>
      </c>
      <c r="H553" s="750">
        <v>197125</v>
      </c>
      <c r="I553" s="750">
        <v>197125</v>
      </c>
      <c r="J553" s="750" t="s">
        <v>1427</v>
      </c>
      <c r="K553" s="750" t="s">
        <v>1428</v>
      </c>
      <c r="L553" s="753">
        <v>110</v>
      </c>
      <c r="M553" s="753">
        <v>6</v>
      </c>
      <c r="N553" s="754">
        <v>660</v>
      </c>
    </row>
    <row r="554" spans="1:14" ht="14.45" customHeight="1" x14ac:dyDescent="0.2">
      <c r="A554" s="748" t="s">
        <v>585</v>
      </c>
      <c r="B554" s="749" t="s">
        <v>586</v>
      </c>
      <c r="C554" s="750" t="s">
        <v>608</v>
      </c>
      <c r="D554" s="751" t="s">
        <v>609</v>
      </c>
      <c r="E554" s="752">
        <v>50113001</v>
      </c>
      <c r="F554" s="751" t="s">
        <v>617</v>
      </c>
      <c r="G554" s="750" t="s">
        <v>618</v>
      </c>
      <c r="H554" s="750">
        <v>216680</v>
      </c>
      <c r="I554" s="750">
        <v>216680</v>
      </c>
      <c r="J554" s="750" t="s">
        <v>956</v>
      </c>
      <c r="K554" s="750" t="s">
        <v>958</v>
      </c>
      <c r="L554" s="753">
        <v>123.9</v>
      </c>
      <c r="M554" s="753">
        <v>4</v>
      </c>
      <c r="N554" s="754">
        <v>495.6</v>
      </c>
    </row>
    <row r="555" spans="1:14" ht="14.45" customHeight="1" x14ac:dyDescent="0.2">
      <c r="A555" s="748" t="s">
        <v>585</v>
      </c>
      <c r="B555" s="749" t="s">
        <v>586</v>
      </c>
      <c r="C555" s="750" t="s">
        <v>608</v>
      </c>
      <c r="D555" s="751" t="s">
        <v>609</v>
      </c>
      <c r="E555" s="752">
        <v>50113001</v>
      </c>
      <c r="F555" s="751" t="s">
        <v>617</v>
      </c>
      <c r="G555" s="750" t="s">
        <v>618</v>
      </c>
      <c r="H555" s="750">
        <v>188219</v>
      </c>
      <c r="I555" s="750">
        <v>88219</v>
      </c>
      <c r="J555" s="750" t="s">
        <v>956</v>
      </c>
      <c r="K555" s="750" t="s">
        <v>957</v>
      </c>
      <c r="L555" s="753">
        <v>141.67928571428573</v>
      </c>
      <c r="M555" s="753">
        <v>14</v>
      </c>
      <c r="N555" s="754">
        <v>1983.5100000000002</v>
      </c>
    </row>
    <row r="556" spans="1:14" ht="14.45" customHeight="1" x14ac:dyDescent="0.2">
      <c r="A556" s="748" t="s">
        <v>585</v>
      </c>
      <c r="B556" s="749" t="s">
        <v>586</v>
      </c>
      <c r="C556" s="750" t="s">
        <v>608</v>
      </c>
      <c r="D556" s="751" t="s">
        <v>609</v>
      </c>
      <c r="E556" s="752">
        <v>50113001</v>
      </c>
      <c r="F556" s="751" t="s">
        <v>617</v>
      </c>
      <c r="G556" s="750" t="s">
        <v>618</v>
      </c>
      <c r="H556" s="750">
        <v>203092</v>
      </c>
      <c r="I556" s="750">
        <v>203092</v>
      </c>
      <c r="J556" s="750" t="s">
        <v>1429</v>
      </c>
      <c r="K556" s="750" t="s">
        <v>1430</v>
      </c>
      <c r="L556" s="753">
        <v>149.88428571428571</v>
      </c>
      <c r="M556" s="753">
        <v>7</v>
      </c>
      <c r="N556" s="754">
        <v>1049.19</v>
      </c>
    </row>
    <row r="557" spans="1:14" ht="14.45" customHeight="1" x14ac:dyDescent="0.2">
      <c r="A557" s="748" t="s">
        <v>585</v>
      </c>
      <c r="B557" s="749" t="s">
        <v>586</v>
      </c>
      <c r="C557" s="750" t="s">
        <v>608</v>
      </c>
      <c r="D557" s="751" t="s">
        <v>609</v>
      </c>
      <c r="E557" s="752">
        <v>50113001</v>
      </c>
      <c r="F557" s="751" t="s">
        <v>617</v>
      </c>
      <c r="G557" s="750" t="s">
        <v>618</v>
      </c>
      <c r="H557" s="750">
        <v>186393</v>
      </c>
      <c r="I557" s="750">
        <v>86393</v>
      </c>
      <c r="J557" s="750" t="s">
        <v>1431</v>
      </c>
      <c r="K557" s="750" t="s">
        <v>1432</v>
      </c>
      <c r="L557" s="753">
        <v>51.110000000000014</v>
      </c>
      <c r="M557" s="753">
        <v>1</v>
      </c>
      <c r="N557" s="754">
        <v>51.110000000000014</v>
      </c>
    </row>
    <row r="558" spans="1:14" ht="14.45" customHeight="1" x14ac:dyDescent="0.2">
      <c r="A558" s="748" t="s">
        <v>585</v>
      </c>
      <c r="B558" s="749" t="s">
        <v>586</v>
      </c>
      <c r="C558" s="750" t="s">
        <v>608</v>
      </c>
      <c r="D558" s="751" t="s">
        <v>609</v>
      </c>
      <c r="E558" s="752">
        <v>50113001</v>
      </c>
      <c r="F558" s="751" t="s">
        <v>617</v>
      </c>
      <c r="G558" s="750" t="s">
        <v>618</v>
      </c>
      <c r="H558" s="750">
        <v>100499</v>
      </c>
      <c r="I558" s="750">
        <v>499</v>
      </c>
      <c r="J558" s="750" t="s">
        <v>966</v>
      </c>
      <c r="K558" s="750" t="s">
        <v>967</v>
      </c>
      <c r="L558" s="753">
        <v>113.17012269938652</v>
      </c>
      <c r="M558" s="753">
        <v>163</v>
      </c>
      <c r="N558" s="754">
        <v>18446.730000000003</v>
      </c>
    </row>
    <row r="559" spans="1:14" ht="14.45" customHeight="1" x14ac:dyDescent="0.2">
      <c r="A559" s="748" t="s">
        <v>585</v>
      </c>
      <c r="B559" s="749" t="s">
        <v>586</v>
      </c>
      <c r="C559" s="750" t="s">
        <v>608</v>
      </c>
      <c r="D559" s="751" t="s">
        <v>609</v>
      </c>
      <c r="E559" s="752">
        <v>50113001</v>
      </c>
      <c r="F559" s="751" t="s">
        <v>617</v>
      </c>
      <c r="G559" s="750" t="s">
        <v>618</v>
      </c>
      <c r="H559" s="750">
        <v>237330</v>
      </c>
      <c r="I559" s="750">
        <v>237330</v>
      </c>
      <c r="J559" s="750" t="s">
        <v>966</v>
      </c>
      <c r="K559" s="750" t="s">
        <v>967</v>
      </c>
      <c r="L559" s="753">
        <v>113.09</v>
      </c>
      <c r="M559" s="753">
        <v>10</v>
      </c>
      <c r="N559" s="754">
        <v>1130.9000000000001</v>
      </c>
    </row>
    <row r="560" spans="1:14" ht="14.45" customHeight="1" x14ac:dyDescent="0.2">
      <c r="A560" s="748" t="s">
        <v>585</v>
      </c>
      <c r="B560" s="749" t="s">
        <v>586</v>
      </c>
      <c r="C560" s="750" t="s">
        <v>608</v>
      </c>
      <c r="D560" s="751" t="s">
        <v>609</v>
      </c>
      <c r="E560" s="752">
        <v>50113001</v>
      </c>
      <c r="F560" s="751" t="s">
        <v>617</v>
      </c>
      <c r="G560" s="750" t="s">
        <v>618</v>
      </c>
      <c r="H560" s="750">
        <v>234736</v>
      </c>
      <c r="I560" s="750">
        <v>234736</v>
      </c>
      <c r="J560" s="750" t="s">
        <v>970</v>
      </c>
      <c r="K560" s="750" t="s">
        <v>971</v>
      </c>
      <c r="L560" s="753">
        <v>120.80999999999999</v>
      </c>
      <c r="M560" s="753">
        <v>1</v>
      </c>
      <c r="N560" s="754">
        <v>120.80999999999999</v>
      </c>
    </row>
    <row r="561" spans="1:14" ht="14.45" customHeight="1" x14ac:dyDescent="0.2">
      <c r="A561" s="748" t="s">
        <v>585</v>
      </c>
      <c r="B561" s="749" t="s">
        <v>586</v>
      </c>
      <c r="C561" s="750" t="s">
        <v>608</v>
      </c>
      <c r="D561" s="751" t="s">
        <v>609</v>
      </c>
      <c r="E561" s="752">
        <v>50113001</v>
      </c>
      <c r="F561" s="751" t="s">
        <v>617</v>
      </c>
      <c r="G561" s="750" t="s">
        <v>618</v>
      </c>
      <c r="H561" s="750">
        <v>215978</v>
      </c>
      <c r="I561" s="750">
        <v>215978</v>
      </c>
      <c r="J561" s="750" t="s">
        <v>970</v>
      </c>
      <c r="K561" s="750" t="s">
        <v>971</v>
      </c>
      <c r="L561" s="753">
        <v>120.29333333333335</v>
      </c>
      <c r="M561" s="753">
        <v>3</v>
      </c>
      <c r="N561" s="754">
        <v>360.88000000000005</v>
      </c>
    </row>
    <row r="562" spans="1:14" ht="14.45" customHeight="1" x14ac:dyDescent="0.2">
      <c r="A562" s="748" t="s">
        <v>585</v>
      </c>
      <c r="B562" s="749" t="s">
        <v>586</v>
      </c>
      <c r="C562" s="750" t="s">
        <v>608</v>
      </c>
      <c r="D562" s="751" t="s">
        <v>609</v>
      </c>
      <c r="E562" s="752">
        <v>50113001</v>
      </c>
      <c r="F562" s="751" t="s">
        <v>617</v>
      </c>
      <c r="G562" s="750" t="s">
        <v>618</v>
      </c>
      <c r="H562" s="750">
        <v>225168</v>
      </c>
      <c r="I562" s="750">
        <v>225168</v>
      </c>
      <c r="J562" s="750" t="s">
        <v>1433</v>
      </c>
      <c r="K562" s="750" t="s">
        <v>1434</v>
      </c>
      <c r="L562" s="753">
        <v>63.535998723729406</v>
      </c>
      <c r="M562" s="753">
        <v>1</v>
      </c>
      <c r="N562" s="754">
        <v>63.535998723729406</v>
      </c>
    </row>
    <row r="563" spans="1:14" ht="14.45" customHeight="1" x14ac:dyDescent="0.2">
      <c r="A563" s="748" t="s">
        <v>585</v>
      </c>
      <c r="B563" s="749" t="s">
        <v>586</v>
      </c>
      <c r="C563" s="750" t="s">
        <v>608</v>
      </c>
      <c r="D563" s="751" t="s">
        <v>609</v>
      </c>
      <c r="E563" s="752">
        <v>50113001</v>
      </c>
      <c r="F563" s="751" t="s">
        <v>617</v>
      </c>
      <c r="G563" s="750" t="s">
        <v>618</v>
      </c>
      <c r="H563" s="750">
        <v>225169</v>
      </c>
      <c r="I563" s="750">
        <v>225169</v>
      </c>
      <c r="J563" s="750" t="s">
        <v>1433</v>
      </c>
      <c r="K563" s="750" t="s">
        <v>1435</v>
      </c>
      <c r="L563" s="753">
        <v>44.449999999999996</v>
      </c>
      <c r="M563" s="753">
        <v>6</v>
      </c>
      <c r="N563" s="754">
        <v>266.7</v>
      </c>
    </row>
    <row r="564" spans="1:14" ht="14.45" customHeight="1" x14ac:dyDescent="0.2">
      <c r="A564" s="748" t="s">
        <v>585</v>
      </c>
      <c r="B564" s="749" t="s">
        <v>586</v>
      </c>
      <c r="C564" s="750" t="s">
        <v>608</v>
      </c>
      <c r="D564" s="751" t="s">
        <v>609</v>
      </c>
      <c r="E564" s="752">
        <v>50113001</v>
      </c>
      <c r="F564" s="751" t="s">
        <v>617</v>
      </c>
      <c r="G564" s="750" t="s">
        <v>618</v>
      </c>
      <c r="H564" s="750">
        <v>502029</v>
      </c>
      <c r="I564" s="750">
        <v>999999</v>
      </c>
      <c r="J564" s="750" t="s">
        <v>1436</v>
      </c>
      <c r="K564" s="750" t="s">
        <v>1437</v>
      </c>
      <c r="L564" s="753">
        <v>348.27222222222218</v>
      </c>
      <c r="M564" s="753">
        <v>18</v>
      </c>
      <c r="N564" s="754">
        <v>6268.9</v>
      </c>
    </row>
    <row r="565" spans="1:14" ht="14.45" customHeight="1" x14ac:dyDescent="0.2">
      <c r="A565" s="748" t="s">
        <v>585</v>
      </c>
      <c r="B565" s="749" t="s">
        <v>586</v>
      </c>
      <c r="C565" s="750" t="s">
        <v>608</v>
      </c>
      <c r="D565" s="751" t="s">
        <v>609</v>
      </c>
      <c r="E565" s="752">
        <v>50113001</v>
      </c>
      <c r="F565" s="751" t="s">
        <v>617</v>
      </c>
      <c r="G565" s="750" t="s">
        <v>618</v>
      </c>
      <c r="H565" s="750">
        <v>102684</v>
      </c>
      <c r="I565" s="750">
        <v>2684</v>
      </c>
      <c r="J565" s="750" t="s">
        <v>980</v>
      </c>
      <c r="K565" s="750" t="s">
        <v>981</v>
      </c>
      <c r="L565" s="753">
        <v>107.63444444444445</v>
      </c>
      <c r="M565" s="753">
        <v>9</v>
      </c>
      <c r="N565" s="754">
        <v>968.71</v>
      </c>
    </row>
    <row r="566" spans="1:14" ht="14.45" customHeight="1" x14ac:dyDescent="0.2">
      <c r="A566" s="748" t="s">
        <v>585</v>
      </c>
      <c r="B566" s="749" t="s">
        <v>586</v>
      </c>
      <c r="C566" s="750" t="s">
        <v>608</v>
      </c>
      <c r="D566" s="751" t="s">
        <v>609</v>
      </c>
      <c r="E566" s="752">
        <v>50113001</v>
      </c>
      <c r="F566" s="751" t="s">
        <v>617</v>
      </c>
      <c r="G566" s="750" t="s">
        <v>618</v>
      </c>
      <c r="H566" s="750">
        <v>100502</v>
      </c>
      <c r="I566" s="750">
        <v>502</v>
      </c>
      <c r="J566" s="750" t="s">
        <v>980</v>
      </c>
      <c r="K566" s="750" t="s">
        <v>982</v>
      </c>
      <c r="L566" s="753">
        <v>253.92000000000007</v>
      </c>
      <c r="M566" s="753">
        <v>6</v>
      </c>
      <c r="N566" s="754">
        <v>1523.5200000000004</v>
      </c>
    </row>
    <row r="567" spans="1:14" ht="14.45" customHeight="1" x14ac:dyDescent="0.2">
      <c r="A567" s="748" t="s">
        <v>585</v>
      </c>
      <c r="B567" s="749" t="s">
        <v>586</v>
      </c>
      <c r="C567" s="750" t="s">
        <v>608</v>
      </c>
      <c r="D567" s="751" t="s">
        <v>609</v>
      </c>
      <c r="E567" s="752">
        <v>50113001</v>
      </c>
      <c r="F567" s="751" t="s">
        <v>617</v>
      </c>
      <c r="G567" s="750" t="s">
        <v>587</v>
      </c>
      <c r="H567" s="750">
        <v>205931</v>
      </c>
      <c r="I567" s="750">
        <v>205931</v>
      </c>
      <c r="J567" s="750" t="s">
        <v>983</v>
      </c>
      <c r="K567" s="750" t="s">
        <v>984</v>
      </c>
      <c r="L567" s="753">
        <v>73.039999999999992</v>
      </c>
      <c r="M567" s="753">
        <v>1</v>
      </c>
      <c r="N567" s="754">
        <v>73.039999999999992</v>
      </c>
    </row>
    <row r="568" spans="1:14" ht="14.45" customHeight="1" x14ac:dyDescent="0.2">
      <c r="A568" s="748" t="s">
        <v>585</v>
      </c>
      <c r="B568" s="749" t="s">
        <v>586</v>
      </c>
      <c r="C568" s="750" t="s">
        <v>608</v>
      </c>
      <c r="D568" s="751" t="s">
        <v>609</v>
      </c>
      <c r="E568" s="752">
        <v>50113001</v>
      </c>
      <c r="F568" s="751" t="s">
        <v>617</v>
      </c>
      <c r="G568" s="750" t="s">
        <v>618</v>
      </c>
      <c r="H568" s="750">
        <v>157119</v>
      </c>
      <c r="I568" s="750">
        <v>157119</v>
      </c>
      <c r="J568" s="750" t="s">
        <v>1438</v>
      </c>
      <c r="K568" s="750" t="s">
        <v>1439</v>
      </c>
      <c r="L568" s="753">
        <v>121.24999999999997</v>
      </c>
      <c r="M568" s="753">
        <v>1</v>
      </c>
      <c r="N568" s="754">
        <v>121.24999999999997</v>
      </c>
    </row>
    <row r="569" spans="1:14" ht="14.45" customHeight="1" x14ac:dyDescent="0.2">
      <c r="A569" s="748" t="s">
        <v>585</v>
      </c>
      <c r="B569" s="749" t="s">
        <v>586</v>
      </c>
      <c r="C569" s="750" t="s">
        <v>608</v>
      </c>
      <c r="D569" s="751" t="s">
        <v>609</v>
      </c>
      <c r="E569" s="752">
        <v>50113001</v>
      </c>
      <c r="F569" s="751" t="s">
        <v>617</v>
      </c>
      <c r="G569" s="750" t="s">
        <v>625</v>
      </c>
      <c r="H569" s="750">
        <v>127738</v>
      </c>
      <c r="I569" s="750">
        <v>127738</v>
      </c>
      <c r="J569" s="750" t="s">
        <v>985</v>
      </c>
      <c r="K569" s="750" t="s">
        <v>986</v>
      </c>
      <c r="L569" s="753">
        <v>121.63340206185569</v>
      </c>
      <c r="M569" s="753">
        <v>97</v>
      </c>
      <c r="N569" s="754">
        <v>11798.440000000002</v>
      </c>
    </row>
    <row r="570" spans="1:14" ht="14.45" customHeight="1" x14ac:dyDescent="0.2">
      <c r="A570" s="748" t="s">
        <v>585</v>
      </c>
      <c r="B570" s="749" t="s">
        <v>586</v>
      </c>
      <c r="C570" s="750" t="s">
        <v>608</v>
      </c>
      <c r="D570" s="751" t="s">
        <v>609</v>
      </c>
      <c r="E570" s="752">
        <v>50113001</v>
      </c>
      <c r="F570" s="751" t="s">
        <v>617</v>
      </c>
      <c r="G570" s="750" t="s">
        <v>625</v>
      </c>
      <c r="H570" s="750">
        <v>127737</v>
      </c>
      <c r="I570" s="750">
        <v>127737</v>
      </c>
      <c r="J570" s="750" t="s">
        <v>987</v>
      </c>
      <c r="K570" s="750" t="s">
        <v>988</v>
      </c>
      <c r="L570" s="753">
        <v>67.319999999999979</v>
      </c>
      <c r="M570" s="753">
        <v>10</v>
      </c>
      <c r="N570" s="754">
        <v>673.19999999999982</v>
      </c>
    </row>
    <row r="571" spans="1:14" ht="14.45" customHeight="1" x14ac:dyDescent="0.2">
      <c r="A571" s="748" t="s">
        <v>585</v>
      </c>
      <c r="B571" s="749" t="s">
        <v>586</v>
      </c>
      <c r="C571" s="750" t="s">
        <v>608</v>
      </c>
      <c r="D571" s="751" t="s">
        <v>609</v>
      </c>
      <c r="E571" s="752">
        <v>50113001</v>
      </c>
      <c r="F571" s="751" t="s">
        <v>617</v>
      </c>
      <c r="G571" s="750" t="s">
        <v>587</v>
      </c>
      <c r="H571" s="750">
        <v>224479</v>
      </c>
      <c r="I571" s="750">
        <v>224479</v>
      </c>
      <c r="J571" s="750" t="s">
        <v>1440</v>
      </c>
      <c r="K571" s="750" t="s">
        <v>1441</v>
      </c>
      <c r="L571" s="753">
        <v>224.11</v>
      </c>
      <c r="M571" s="753">
        <v>4</v>
      </c>
      <c r="N571" s="754">
        <v>896.44</v>
      </c>
    </row>
    <row r="572" spans="1:14" ht="14.45" customHeight="1" x14ac:dyDescent="0.2">
      <c r="A572" s="748" t="s">
        <v>585</v>
      </c>
      <c r="B572" s="749" t="s">
        <v>586</v>
      </c>
      <c r="C572" s="750" t="s">
        <v>608</v>
      </c>
      <c r="D572" s="751" t="s">
        <v>609</v>
      </c>
      <c r="E572" s="752">
        <v>50113001</v>
      </c>
      <c r="F572" s="751" t="s">
        <v>617</v>
      </c>
      <c r="G572" s="750" t="s">
        <v>618</v>
      </c>
      <c r="H572" s="750">
        <v>101125</v>
      </c>
      <c r="I572" s="750">
        <v>1125</v>
      </c>
      <c r="J572" s="750" t="s">
        <v>992</v>
      </c>
      <c r="K572" s="750" t="s">
        <v>993</v>
      </c>
      <c r="L572" s="753">
        <v>77.346296296296288</v>
      </c>
      <c r="M572" s="753">
        <v>27</v>
      </c>
      <c r="N572" s="754">
        <v>2088.35</v>
      </c>
    </row>
    <row r="573" spans="1:14" ht="14.45" customHeight="1" x14ac:dyDescent="0.2">
      <c r="A573" s="748" t="s">
        <v>585</v>
      </c>
      <c r="B573" s="749" t="s">
        <v>586</v>
      </c>
      <c r="C573" s="750" t="s">
        <v>608</v>
      </c>
      <c r="D573" s="751" t="s">
        <v>609</v>
      </c>
      <c r="E573" s="752">
        <v>50113001</v>
      </c>
      <c r="F573" s="751" t="s">
        <v>617</v>
      </c>
      <c r="G573" s="750" t="s">
        <v>618</v>
      </c>
      <c r="H573" s="750">
        <v>223159</v>
      </c>
      <c r="I573" s="750">
        <v>223159</v>
      </c>
      <c r="J573" s="750" t="s">
        <v>996</v>
      </c>
      <c r="K573" s="750" t="s">
        <v>997</v>
      </c>
      <c r="L573" s="753">
        <v>74.370000000000019</v>
      </c>
      <c r="M573" s="753">
        <v>29</v>
      </c>
      <c r="N573" s="754">
        <v>2156.7300000000005</v>
      </c>
    </row>
    <row r="574" spans="1:14" ht="14.45" customHeight="1" x14ac:dyDescent="0.2">
      <c r="A574" s="748" t="s">
        <v>585</v>
      </c>
      <c r="B574" s="749" t="s">
        <v>586</v>
      </c>
      <c r="C574" s="750" t="s">
        <v>608</v>
      </c>
      <c r="D574" s="751" t="s">
        <v>609</v>
      </c>
      <c r="E574" s="752">
        <v>50113001</v>
      </c>
      <c r="F574" s="751" t="s">
        <v>617</v>
      </c>
      <c r="G574" s="750" t="s">
        <v>618</v>
      </c>
      <c r="H574" s="750">
        <v>162034</v>
      </c>
      <c r="I574" s="750">
        <v>162034</v>
      </c>
      <c r="J574" s="750" t="s">
        <v>1442</v>
      </c>
      <c r="K574" s="750" t="s">
        <v>1443</v>
      </c>
      <c r="L574" s="753">
        <v>805.97013333313487</v>
      </c>
      <c r="M574" s="753">
        <v>9</v>
      </c>
      <c r="N574" s="754">
        <v>7253.7311999982139</v>
      </c>
    </row>
    <row r="575" spans="1:14" ht="14.45" customHeight="1" x14ac:dyDescent="0.2">
      <c r="A575" s="748" t="s">
        <v>585</v>
      </c>
      <c r="B575" s="749" t="s">
        <v>586</v>
      </c>
      <c r="C575" s="750" t="s">
        <v>608</v>
      </c>
      <c r="D575" s="751" t="s">
        <v>609</v>
      </c>
      <c r="E575" s="752">
        <v>50113001</v>
      </c>
      <c r="F575" s="751" t="s">
        <v>617</v>
      </c>
      <c r="G575" s="750" t="s">
        <v>618</v>
      </c>
      <c r="H575" s="750">
        <v>162033</v>
      </c>
      <c r="I575" s="750">
        <v>162033</v>
      </c>
      <c r="J575" s="750" t="s">
        <v>1444</v>
      </c>
      <c r="K575" s="750" t="s">
        <v>1443</v>
      </c>
      <c r="L575" s="753">
        <v>805.97296782730791</v>
      </c>
      <c r="M575" s="753">
        <v>53</v>
      </c>
      <c r="N575" s="754">
        <v>42716.567294847322</v>
      </c>
    </row>
    <row r="576" spans="1:14" ht="14.45" customHeight="1" x14ac:dyDescent="0.2">
      <c r="A576" s="748" t="s">
        <v>585</v>
      </c>
      <c r="B576" s="749" t="s">
        <v>586</v>
      </c>
      <c r="C576" s="750" t="s">
        <v>608</v>
      </c>
      <c r="D576" s="751" t="s">
        <v>609</v>
      </c>
      <c r="E576" s="752">
        <v>50113001</v>
      </c>
      <c r="F576" s="751" t="s">
        <v>617</v>
      </c>
      <c r="G576" s="750" t="s">
        <v>625</v>
      </c>
      <c r="H576" s="750">
        <v>132857</v>
      </c>
      <c r="I576" s="750">
        <v>32857</v>
      </c>
      <c r="J576" s="750" t="s">
        <v>998</v>
      </c>
      <c r="K576" s="750" t="s">
        <v>1000</v>
      </c>
      <c r="L576" s="753">
        <v>40.47</v>
      </c>
      <c r="M576" s="753">
        <v>1</v>
      </c>
      <c r="N576" s="754">
        <v>40.47</v>
      </c>
    </row>
    <row r="577" spans="1:14" ht="14.45" customHeight="1" x14ac:dyDescent="0.2">
      <c r="A577" s="748" t="s">
        <v>585</v>
      </c>
      <c r="B577" s="749" t="s">
        <v>586</v>
      </c>
      <c r="C577" s="750" t="s">
        <v>608</v>
      </c>
      <c r="D577" s="751" t="s">
        <v>609</v>
      </c>
      <c r="E577" s="752">
        <v>50113001</v>
      </c>
      <c r="F577" s="751" t="s">
        <v>617</v>
      </c>
      <c r="G577" s="750" t="s">
        <v>618</v>
      </c>
      <c r="H577" s="750">
        <v>118656</v>
      </c>
      <c r="I577" s="750">
        <v>118656</v>
      </c>
      <c r="J577" s="750" t="s">
        <v>1445</v>
      </c>
      <c r="K577" s="750" t="s">
        <v>1375</v>
      </c>
      <c r="L577" s="753">
        <v>662.63499999999999</v>
      </c>
      <c r="M577" s="753">
        <v>10</v>
      </c>
      <c r="N577" s="754">
        <v>6626.3499999999995</v>
      </c>
    </row>
    <row r="578" spans="1:14" ht="14.45" customHeight="1" x14ac:dyDescent="0.2">
      <c r="A578" s="748" t="s">
        <v>585</v>
      </c>
      <c r="B578" s="749" t="s">
        <v>586</v>
      </c>
      <c r="C578" s="750" t="s">
        <v>608</v>
      </c>
      <c r="D578" s="751" t="s">
        <v>609</v>
      </c>
      <c r="E578" s="752">
        <v>50113001</v>
      </c>
      <c r="F578" s="751" t="s">
        <v>617</v>
      </c>
      <c r="G578" s="750" t="s">
        <v>625</v>
      </c>
      <c r="H578" s="750">
        <v>112572</v>
      </c>
      <c r="I578" s="750">
        <v>112572</v>
      </c>
      <c r="J578" s="750" t="s">
        <v>1004</v>
      </c>
      <c r="K578" s="750" t="s">
        <v>1005</v>
      </c>
      <c r="L578" s="753">
        <v>64.859999999999985</v>
      </c>
      <c r="M578" s="753">
        <v>1</v>
      </c>
      <c r="N578" s="754">
        <v>64.859999999999985</v>
      </c>
    </row>
    <row r="579" spans="1:14" ht="14.45" customHeight="1" x14ac:dyDescent="0.2">
      <c r="A579" s="748" t="s">
        <v>585</v>
      </c>
      <c r="B579" s="749" t="s">
        <v>586</v>
      </c>
      <c r="C579" s="750" t="s">
        <v>608</v>
      </c>
      <c r="D579" s="751" t="s">
        <v>609</v>
      </c>
      <c r="E579" s="752">
        <v>50113001</v>
      </c>
      <c r="F579" s="751" t="s">
        <v>617</v>
      </c>
      <c r="G579" s="750" t="s">
        <v>618</v>
      </c>
      <c r="H579" s="750">
        <v>230353</v>
      </c>
      <c r="I579" s="750">
        <v>230353</v>
      </c>
      <c r="J579" s="750" t="s">
        <v>1006</v>
      </c>
      <c r="K579" s="750" t="s">
        <v>1007</v>
      </c>
      <c r="L579" s="753">
        <v>1592.8</v>
      </c>
      <c r="M579" s="753">
        <v>22</v>
      </c>
      <c r="N579" s="754">
        <v>35041.599999999999</v>
      </c>
    </row>
    <row r="580" spans="1:14" ht="14.45" customHeight="1" x14ac:dyDescent="0.2">
      <c r="A580" s="748" t="s">
        <v>585</v>
      </c>
      <c r="B580" s="749" t="s">
        <v>586</v>
      </c>
      <c r="C580" s="750" t="s">
        <v>608</v>
      </c>
      <c r="D580" s="751" t="s">
        <v>609</v>
      </c>
      <c r="E580" s="752">
        <v>50113001</v>
      </c>
      <c r="F580" s="751" t="s">
        <v>617</v>
      </c>
      <c r="G580" s="750" t="s">
        <v>618</v>
      </c>
      <c r="H580" s="750">
        <v>110086</v>
      </c>
      <c r="I580" s="750">
        <v>10086</v>
      </c>
      <c r="J580" s="750" t="s">
        <v>1006</v>
      </c>
      <c r="K580" s="750" t="s">
        <v>1008</v>
      </c>
      <c r="L580" s="753">
        <v>1592.8</v>
      </c>
      <c r="M580" s="753">
        <v>6</v>
      </c>
      <c r="N580" s="754">
        <v>9556.7999999999993</v>
      </c>
    </row>
    <row r="581" spans="1:14" ht="14.45" customHeight="1" x14ac:dyDescent="0.2">
      <c r="A581" s="748" t="s">
        <v>585</v>
      </c>
      <c r="B581" s="749" t="s">
        <v>586</v>
      </c>
      <c r="C581" s="750" t="s">
        <v>608</v>
      </c>
      <c r="D581" s="751" t="s">
        <v>609</v>
      </c>
      <c r="E581" s="752">
        <v>50113001</v>
      </c>
      <c r="F581" s="751" t="s">
        <v>617</v>
      </c>
      <c r="G581" s="750" t="s">
        <v>625</v>
      </c>
      <c r="H581" s="750">
        <v>191788</v>
      </c>
      <c r="I581" s="750">
        <v>91788</v>
      </c>
      <c r="J581" s="750" t="s">
        <v>1009</v>
      </c>
      <c r="K581" s="750" t="s">
        <v>1010</v>
      </c>
      <c r="L581" s="753">
        <v>9.1300000000000008</v>
      </c>
      <c r="M581" s="753">
        <v>4</v>
      </c>
      <c r="N581" s="754">
        <v>36.520000000000003</v>
      </c>
    </row>
    <row r="582" spans="1:14" ht="14.45" customHeight="1" x14ac:dyDescent="0.2">
      <c r="A582" s="748" t="s">
        <v>585</v>
      </c>
      <c r="B582" s="749" t="s">
        <v>586</v>
      </c>
      <c r="C582" s="750" t="s">
        <v>608</v>
      </c>
      <c r="D582" s="751" t="s">
        <v>609</v>
      </c>
      <c r="E582" s="752">
        <v>50113001</v>
      </c>
      <c r="F582" s="751" t="s">
        <v>617</v>
      </c>
      <c r="G582" s="750" t="s">
        <v>618</v>
      </c>
      <c r="H582" s="750">
        <v>104307</v>
      </c>
      <c r="I582" s="750">
        <v>4307</v>
      </c>
      <c r="J582" s="750" t="s">
        <v>1015</v>
      </c>
      <c r="K582" s="750" t="s">
        <v>1016</v>
      </c>
      <c r="L582" s="753">
        <v>351.08903047091411</v>
      </c>
      <c r="M582" s="753">
        <v>361</v>
      </c>
      <c r="N582" s="754">
        <v>126743.14</v>
      </c>
    </row>
    <row r="583" spans="1:14" ht="14.45" customHeight="1" x14ac:dyDescent="0.2">
      <c r="A583" s="748" t="s">
        <v>585</v>
      </c>
      <c r="B583" s="749" t="s">
        <v>586</v>
      </c>
      <c r="C583" s="750" t="s">
        <v>608</v>
      </c>
      <c r="D583" s="751" t="s">
        <v>609</v>
      </c>
      <c r="E583" s="752">
        <v>50113001</v>
      </c>
      <c r="F583" s="751" t="s">
        <v>617</v>
      </c>
      <c r="G583" s="750" t="s">
        <v>618</v>
      </c>
      <c r="H583" s="750">
        <v>100536</v>
      </c>
      <c r="I583" s="750">
        <v>536</v>
      </c>
      <c r="J583" s="750" t="s">
        <v>1017</v>
      </c>
      <c r="K583" s="750" t="s">
        <v>630</v>
      </c>
      <c r="L583" s="753">
        <v>140.21076923076924</v>
      </c>
      <c r="M583" s="753">
        <v>195</v>
      </c>
      <c r="N583" s="754">
        <v>27341.100000000002</v>
      </c>
    </row>
    <row r="584" spans="1:14" ht="14.45" customHeight="1" x14ac:dyDescent="0.2">
      <c r="A584" s="748" t="s">
        <v>585</v>
      </c>
      <c r="B584" s="749" t="s">
        <v>586</v>
      </c>
      <c r="C584" s="750" t="s">
        <v>608</v>
      </c>
      <c r="D584" s="751" t="s">
        <v>609</v>
      </c>
      <c r="E584" s="752">
        <v>50113001</v>
      </c>
      <c r="F584" s="751" t="s">
        <v>617</v>
      </c>
      <c r="G584" s="750" t="s">
        <v>618</v>
      </c>
      <c r="H584" s="750">
        <v>216900</v>
      </c>
      <c r="I584" s="750">
        <v>216900</v>
      </c>
      <c r="J584" s="750" t="s">
        <v>1446</v>
      </c>
      <c r="K584" s="750" t="s">
        <v>1447</v>
      </c>
      <c r="L584" s="753">
        <v>700.74320855614985</v>
      </c>
      <c r="M584" s="753">
        <v>187</v>
      </c>
      <c r="N584" s="754">
        <v>131038.98000000003</v>
      </c>
    </row>
    <row r="585" spans="1:14" ht="14.45" customHeight="1" x14ac:dyDescent="0.2">
      <c r="A585" s="748" t="s">
        <v>585</v>
      </c>
      <c r="B585" s="749" t="s">
        <v>586</v>
      </c>
      <c r="C585" s="750" t="s">
        <v>608</v>
      </c>
      <c r="D585" s="751" t="s">
        <v>609</v>
      </c>
      <c r="E585" s="752">
        <v>50113001</v>
      </c>
      <c r="F585" s="751" t="s">
        <v>617</v>
      </c>
      <c r="G585" s="750" t="s">
        <v>625</v>
      </c>
      <c r="H585" s="750">
        <v>107981</v>
      </c>
      <c r="I585" s="750">
        <v>7981</v>
      </c>
      <c r="J585" s="750" t="s">
        <v>1018</v>
      </c>
      <c r="K585" s="750" t="s">
        <v>1020</v>
      </c>
      <c r="L585" s="753">
        <v>50.640000000000008</v>
      </c>
      <c r="M585" s="753">
        <v>203</v>
      </c>
      <c r="N585" s="754">
        <v>10279.920000000002</v>
      </c>
    </row>
    <row r="586" spans="1:14" ht="14.45" customHeight="1" x14ac:dyDescent="0.2">
      <c r="A586" s="748" t="s">
        <v>585</v>
      </c>
      <c r="B586" s="749" t="s">
        <v>586</v>
      </c>
      <c r="C586" s="750" t="s">
        <v>608</v>
      </c>
      <c r="D586" s="751" t="s">
        <v>609</v>
      </c>
      <c r="E586" s="752">
        <v>50113001</v>
      </c>
      <c r="F586" s="751" t="s">
        <v>617</v>
      </c>
      <c r="G586" s="750" t="s">
        <v>625</v>
      </c>
      <c r="H586" s="750">
        <v>155823</v>
      </c>
      <c r="I586" s="750">
        <v>55823</v>
      </c>
      <c r="J586" s="750" t="s">
        <v>1021</v>
      </c>
      <c r="K586" s="750" t="s">
        <v>1022</v>
      </c>
      <c r="L586" s="753">
        <v>33.769999999999996</v>
      </c>
      <c r="M586" s="753">
        <v>7</v>
      </c>
      <c r="N586" s="754">
        <v>236.39</v>
      </c>
    </row>
    <row r="587" spans="1:14" ht="14.45" customHeight="1" x14ac:dyDescent="0.2">
      <c r="A587" s="748" t="s">
        <v>585</v>
      </c>
      <c r="B587" s="749" t="s">
        <v>586</v>
      </c>
      <c r="C587" s="750" t="s">
        <v>608</v>
      </c>
      <c r="D587" s="751" t="s">
        <v>609</v>
      </c>
      <c r="E587" s="752">
        <v>50113001</v>
      </c>
      <c r="F587" s="751" t="s">
        <v>617</v>
      </c>
      <c r="G587" s="750" t="s">
        <v>625</v>
      </c>
      <c r="H587" s="750">
        <v>185206</v>
      </c>
      <c r="I587" s="750">
        <v>185206</v>
      </c>
      <c r="J587" s="750" t="s">
        <v>1448</v>
      </c>
      <c r="K587" s="750" t="s">
        <v>1449</v>
      </c>
      <c r="L587" s="753">
        <v>342.87999999999994</v>
      </c>
      <c r="M587" s="753">
        <v>1</v>
      </c>
      <c r="N587" s="754">
        <v>342.87999999999994</v>
      </c>
    </row>
    <row r="588" spans="1:14" ht="14.45" customHeight="1" x14ac:dyDescent="0.2">
      <c r="A588" s="748" t="s">
        <v>585</v>
      </c>
      <c r="B588" s="749" t="s">
        <v>586</v>
      </c>
      <c r="C588" s="750" t="s">
        <v>608</v>
      </c>
      <c r="D588" s="751" t="s">
        <v>609</v>
      </c>
      <c r="E588" s="752">
        <v>50113001</v>
      </c>
      <c r="F588" s="751" t="s">
        <v>617</v>
      </c>
      <c r="G588" s="750" t="s">
        <v>625</v>
      </c>
      <c r="H588" s="750">
        <v>126786</v>
      </c>
      <c r="I588" s="750">
        <v>26786</v>
      </c>
      <c r="J588" s="750" t="s">
        <v>1023</v>
      </c>
      <c r="K588" s="750" t="s">
        <v>1024</v>
      </c>
      <c r="L588" s="753">
        <v>406.03615384615392</v>
      </c>
      <c r="M588" s="753">
        <v>26</v>
      </c>
      <c r="N588" s="754">
        <v>10556.940000000002</v>
      </c>
    </row>
    <row r="589" spans="1:14" ht="14.45" customHeight="1" x14ac:dyDescent="0.2">
      <c r="A589" s="748" t="s">
        <v>585</v>
      </c>
      <c r="B589" s="749" t="s">
        <v>586</v>
      </c>
      <c r="C589" s="750" t="s">
        <v>608</v>
      </c>
      <c r="D589" s="751" t="s">
        <v>609</v>
      </c>
      <c r="E589" s="752">
        <v>50113001</v>
      </c>
      <c r="F589" s="751" t="s">
        <v>617</v>
      </c>
      <c r="G589" s="750" t="s">
        <v>587</v>
      </c>
      <c r="H589" s="750">
        <v>194240</v>
      </c>
      <c r="I589" s="750">
        <v>194240</v>
      </c>
      <c r="J589" s="750" t="s">
        <v>1450</v>
      </c>
      <c r="K589" s="750" t="s">
        <v>1451</v>
      </c>
      <c r="L589" s="753">
        <v>15755.82</v>
      </c>
      <c r="M589" s="753">
        <v>2</v>
      </c>
      <c r="N589" s="754">
        <v>31511.64</v>
      </c>
    </row>
    <row r="590" spans="1:14" ht="14.45" customHeight="1" x14ac:dyDescent="0.2">
      <c r="A590" s="748" t="s">
        <v>585</v>
      </c>
      <c r="B590" s="749" t="s">
        <v>586</v>
      </c>
      <c r="C590" s="750" t="s">
        <v>608</v>
      </c>
      <c r="D590" s="751" t="s">
        <v>609</v>
      </c>
      <c r="E590" s="752">
        <v>50113001</v>
      </c>
      <c r="F590" s="751" t="s">
        <v>617</v>
      </c>
      <c r="G590" s="750" t="s">
        <v>625</v>
      </c>
      <c r="H590" s="750">
        <v>194241</v>
      </c>
      <c r="I590" s="750">
        <v>194241</v>
      </c>
      <c r="J590" s="750" t="s">
        <v>1452</v>
      </c>
      <c r="K590" s="750" t="s">
        <v>1453</v>
      </c>
      <c r="L590" s="753">
        <v>31458.955238095234</v>
      </c>
      <c r="M590" s="753">
        <v>21</v>
      </c>
      <c r="N590" s="754">
        <v>660638.05999999994</v>
      </c>
    </row>
    <row r="591" spans="1:14" ht="14.45" customHeight="1" x14ac:dyDescent="0.2">
      <c r="A591" s="748" t="s">
        <v>585</v>
      </c>
      <c r="B591" s="749" t="s">
        <v>586</v>
      </c>
      <c r="C591" s="750" t="s">
        <v>608</v>
      </c>
      <c r="D591" s="751" t="s">
        <v>609</v>
      </c>
      <c r="E591" s="752">
        <v>50113001</v>
      </c>
      <c r="F591" s="751" t="s">
        <v>617</v>
      </c>
      <c r="G591" s="750" t="s">
        <v>625</v>
      </c>
      <c r="H591" s="750">
        <v>187607</v>
      </c>
      <c r="I591" s="750">
        <v>187607</v>
      </c>
      <c r="J591" s="750" t="s">
        <v>1454</v>
      </c>
      <c r="K591" s="750" t="s">
        <v>1455</v>
      </c>
      <c r="L591" s="753">
        <v>273.90000000000003</v>
      </c>
      <c r="M591" s="753">
        <v>10</v>
      </c>
      <c r="N591" s="754">
        <v>2739.0000000000005</v>
      </c>
    </row>
    <row r="592" spans="1:14" ht="14.45" customHeight="1" x14ac:dyDescent="0.2">
      <c r="A592" s="748" t="s">
        <v>585</v>
      </c>
      <c r="B592" s="749" t="s">
        <v>586</v>
      </c>
      <c r="C592" s="750" t="s">
        <v>608</v>
      </c>
      <c r="D592" s="751" t="s">
        <v>609</v>
      </c>
      <c r="E592" s="752">
        <v>50113001</v>
      </c>
      <c r="F592" s="751" t="s">
        <v>617</v>
      </c>
      <c r="G592" s="750" t="s">
        <v>618</v>
      </c>
      <c r="H592" s="750">
        <v>127557</v>
      </c>
      <c r="I592" s="750">
        <v>27557</v>
      </c>
      <c r="J592" s="750" t="s">
        <v>1456</v>
      </c>
      <c r="K592" s="750" t="s">
        <v>863</v>
      </c>
      <c r="L592" s="753">
        <v>133.42000000000002</v>
      </c>
      <c r="M592" s="753">
        <v>1</v>
      </c>
      <c r="N592" s="754">
        <v>133.42000000000002</v>
      </c>
    </row>
    <row r="593" spans="1:14" ht="14.45" customHeight="1" x14ac:dyDescent="0.2">
      <c r="A593" s="748" t="s">
        <v>585</v>
      </c>
      <c r="B593" s="749" t="s">
        <v>586</v>
      </c>
      <c r="C593" s="750" t="s">
        <v>608</v>
      </c>
      <c r="D593" s="751" t="s">
        <v>609</v>
      </c>
      <c r="E593" s="752">
        <v>50113001</v>
      </c>
      <c r="F593" s="751" t="s">
        <v>617</v>
      </c>
      <c r="G593" s="750" t="s">
        <v>618</v>
      </c>
      <c r="H593" s="750">
        <v>100874</v>
      </c>
      <c r="I593" s="750">
        <v>874</v>
      </c>
      <c r="J593" s="750" t="s">
        <v>1457</v>
      </c>
      <c r="K593" s="750" t="s">
        <v>1026</v>
      </c>
      <c r="L593" s="753">
        <v>67.727567567567576</v>
      </c>
      <c r="M593" s="753">
        <v>37</v>
      </c>
      <c r="N593" s="754">
        <v>2505.92</v>
      </c>
    </row>
    <row r="594" spans="1:14" ht="14.45" customHeight="1" x14ac:dyDescent="0.2">
      <c r="A594" s="748" t="s">
        <v>585</v>
      </c>
      <c r="B594" s="749" t="s">
        <v>586</v>
      </c>
      <c r="C594" s="750" t="s">
        <v>608</v>
      </c>
      <c r="D594" s="751" t="s">
        <v>609</v>
      </c>
      <c r="E594" s="752">
        <v>50113001</v>
      </c>
      <c r="F594" s="751" t="s">
        <v>617</v>
      </c>
      <c r="G594" s="750" t="s">
        <v>618</v>
      </c>
      <c r="H594" s="750">
        <v>200863</v>
      </c>
      <c r="I594" s="750">
        <v>200863</v>
      </c>
      <c r="J594" s="750" t="s">
        <v>1025</v>
      </c>
      <c r="K594" s="750" t="s">
        <v>1027</v>
      </c>
      <c r="L594" s="753">
        <v>85.449999999999989</v>
      </c>
      <c r="M594" s="753">
        <v>47</v>
      </c>
      <c r="N594" s="754">
        <v>4016.1499999999996</v>
      </c>
    </row>
    <row r="595" spans="1:14" ht="14.45" customHeight="1" x14ac:dyDescent="0.2">
      <c r="A595" s="748" t="s">
        <v>585</v>
      </c>
      <c r="B595" s="749" t="s">
        <v>586</v>
      </c>
      <c r="C595" s="750" t="s">
        <v>608</v>
      </c>
      <c r="D595" s="751" t="s">
        <v>609</v>
      </c>
      <c r="E595" s="752">
        <v>50113001</v>
      </c>
      <c r="F595" s="751" t="s">
        <v>617</v>
      </c>
      <c r="G595" s="750" t="s">
        <v>618</v>
      </c>
      <c r="H595" s="750">
        <v>184700</v>
      </c>
      <c r="I595" s="750">
        <v>84700</v>
      </c>
      <c r="J595" s="750" t="s">
        <v>1458</v>
      </c>
      <c r="K595" s="750" t="s">
        <v>1459</v>
      </c>
      <c r="L595" s="753">
        <v>111.51166666666671</v>
      </c>
      <c r="M595" s="753">
        <v>6</v>
      </c>
      <c r="N595" s="754">
        <v>669.07000000000028</v>
      </c>
    </row>
    <row r="596" spans="1:14" ht="14.45" customHeight="1" x14ac:dyDescent="0.2">
      <c r="A596" s="748" t="s">
        <v>585</v>
      </c>
      <c r="B596" s="749" t="s">
        <v>586</v>
      </c>
      <c r="C596" s="750" t="s">
        <v>608</v>
      </c>
      <c r="D596" s="751" t="s">
        <v>609</v>
      </c>
      <c r="E596" s="752">
        <v>50113001</v>
      </c>
      <c r="F596" s="751" t="s">
        <v>617</v>
      </c>
      <c r="G596" s="750" t="s">
        <v>625</v>
      </c>
      <c r="H596" s="750">
        <v>850729</v>
      </c>
      <c r="I596" s="750">
        <v>157875</v>
      </c>
      <c r="J596" s="750" t="s">
        <v>1030</v>
      </c>
      <c r="K596" s="750" t="s">
        <v>1031</v>
      </c>
      <c r="L596" s="753">
        <v>225.5</v>
      </c>
      <c r="M596" s="753">
        <v>26</v>
      </c>
      <c r="N596" s="754">
        <v>5863</v>
      </c>
    </row>
    <row r="597" spans="1:14" ht="14.45" customHeight="1" x14ac:dyDescent="0.2">
      <c r="A597" s="748" t="s">
        <v>585</v>
      </c>
      <c r="B597" s="749" t="s">
        <v>586</v>
      </c>
      <c r="C597" s="750" t="s">
        <v>608</v>
      </c>
      <c r="D597" s="751" t="s">
        <v>609</v>
      </c>
      <c r="E597" s="752">
        <v>50113001</v>
      </c>
      <c r="F597" s="751" t="s">
        <v>617</v>
      </c>
      <c r="G597" s="750" t="s">
        <v>618</v>
      </c>
      <c r="H597" s="750">
        <v>207820</v>
      </c>
      <c r="I597" s="750">
        <v>207820</v>
      </c>
      <c r="J597" s="750" t="s">
        <v>1032</v>
      </c>
      <c r="K597" s="750" t="s">
        <v>1033</v>
      </c>
      <c r="L597" s="753">
        <v>30.45</v>
      </c>
      <c r="M597" s="753">
        <v>10</v>
      </c>
      <c r="N597" s="754">
        <v>304.5</v>
      </c>
    </row>
    <row r="598" spans="1:14" ht="14.45" customHeight="1" x14ac:dyDescent="0.2">
      <c r="A598" s="748" t="s">
        <v>585</v>
      </c>
      <c r="B598" s="749" t="s">
        <v>586</v>
      </c>
      <c r="C598" s="750" t="s">
        <v>608</v>
      </c>
      <c r="D598" s="751" t="s">
        <v>609</v>
      </c>
      <c r="E598" s="752">
        <v>50113001</v>
      </c>
      <c r="F598" s="751" t="s">
        <v>617</v>
      </c>
      <c r="G598" s="750" t="s">
        <v>618</v>
      </c>
      <c r="H598" s="750">
        <v>102963</v>
      </c>
      <c r="I598" s="750">
        <v>2963</v>
      </c>
      <c r="J598" s="750" t="s">
        <v>1036</v>
      </c>
      <c r="K598" s="750" t="s">
        <v>1037</v>
      </c>
      <c r="L598" s="753">
        <v>97.06</v>
      </c>
      <c r="M598" s="753">
        <v>1</v>
      </c>
      <c r="N598" s="754">
        <v>97.06</v>
      </c>
    </row>
    <row r="599" spans="1:14" ht="14.45" customHeight="1" x14ac:dyDescent="0.2">
      <c r="A599" s="748" t="s">
        <v>585</v>
      </c>
      <c r="B599" s="749" t="s">
        <v>586</v>
      </c>
      <c r="C599" s="750" t="s">
        <v>608</v>
      </c>
      <c r="D599" s="751" t="s">
        <v>609</v>
      </c>
      <c r="E599" s="752">
        <v>50113001</v>
      </c>
      <c r="F599" s="751" t="s">
        <v>617</v>
      </c>
      <c r="G599" s="750" t="s">
        <v>587</v>
      </c>
      <c r="H599" s="750">
        <v>210716</v>
      </c>
      <c r="I599" s="750">
        <v>210716</v>
      </c>
      <c r="J599" s="750" t="s">
        <v>1460</v>
      </c>
      <c r="K599" s="750" t="s">
        <v>1461</v>
      </c>
      <c r="L599" s="753">
        <v>1415.95</v>
      </c>
      <c r="M599" s="753">
        <v>1</v>
      </c>
      <c r="N599" s="754">
        <v>1415.95</v>
      </c>
    </row>
    <row r="600" spans="1:14" ht="14.45" customHeight="1" x14ac:dyDescent="0.2">
      <c r="A600" s="748" t="s">
        <v>585</v>
      </c>
      <c r="B600" s="749" t="s">
        <v>586</v>
      </c>
      <c r="C600" s="750" t="s">
        <v>608</v>
      </c>
      <c r="D600" s="751" t="s">
        <v>609</v>
      </c>
      <c r="E600" s="752">
        <v>50113001</v>
      </c>
      <c r="F600" s="751" t="s">
        <v>617</v>
      </c>
      <c r="G600" s="750" t="s">
        <v>625</v>
      </c>
      <c r="H600" s="750">
        <v>845220</v>
      </c>
      <c r="I600" s="750">
        <v>101211</v>
      </c>
      <c r="J600" s="750" t="s">
        <v>1044</v>
      </c>
      <c r="K600" s="750" t="s">
        <v>729</v>
      </c>
      <c r="L600" s="753">
        <v>219.57000000000002</v>
      </c>
      <c r="M600" s="753">
        <v>1</v>
      </c>
      <c r="N600" s="754">
        <v>219.57000000000002</v>
      </c>
    </row>
    <row r="601" spans="1:14" ht="14.45" customHeight="1" x14ac:dyDescent="0.2">
      <c r="A601" s="748" t="s">
        <v>585</v>
      </c>
      <c r="B601" s="749" t="s">
        <v>586</v>
      </c>
      <c r="C601" s="750" t="s">
        <v>608</v>
      </c>
      <c r="D601" s="751" t="s">
        <v>609</v>
      </c>
      <c r="E601" s="752">
        <v>50113001</v>
      </c>
      <c r="F601" s="751" t="s">
        <v>617</v>
      </c>
      <c r="G601" s="750" t="s">
        <v>618</v>
      </c>
      <c r="H601" s="750">
        <v>846338</v>
      </c>
      <c r="I601" s="750">
        <v>122685</v>
      </c>
      <c r="J601" s="750" t="s">
        <v>1046</v>
      </c>
      <c r="K601" s="750" t="s">
        <v>710</v>
      </c>
      <c r="L601" s="753">
        <v>116.04</v>
      </c>
      <c r="M601" s="753">
        <v>1</v>
      </c>
      <c r="N601" s="754">
        <v>116.04</v>
      </c>
    </row>
    <row r="602" spans="1:14" ht="14.45" customHeight="1" x14ac:dyDescent="0.2">
      <c r="A602" s="748" t="s">
        <v>585</v>
      </c>
      <c r="B602" s="749" t="s">
        <v>586</v>
      </c>
      <c r="C602" s="750" t="s">
        <v>608</v>
      </c>
      <c r="D602" s="751" t="s">
        <v>609</v>
      </c>
      <c r="E602" s="752">
        <v>50113001</v>
      </c>
      <c r="F602" s="751" t="s">
        <v>617</v>
      </c>
      <c r="G602" s="750" t="s">
        <v>625</v>
      </c>
      <c r="H602" s="750">
        <v>118167</v>
      </c>
      <c r="I602" s="750">
        <v>18167</v>
      </c>
      <c r="J602" s="750" t="s">
        <v>1051</v>
      </c>
      <c r="K602" s="750" t="s">
        <v>1052</v>
      </c>
      <c r="L602" s="753">
        <v>118.32615384615384</v>
      </c>
      <c r="M602" s="753">
        <v>13</v>
      </c>
      <c r="N602" s="754">
        <v>1538.24</v>
      </c>
    </row>
    <row r="603" spans="1:14" ht="14.45" customHeight="1" x14ac:dyDescent="0.2">
      <c r="A603" s="748" t="s">
        <v>585</v>
      </c>
      <c r="B603" s="749" t="s">
        <v>586</v>
      </c>
      <c r="C603" s="750" t="s">
        <v>608</v>
      </c>
      <c r="D603" s="751" t="s">
        <v>609</v>
      </c>
      <c r="E603" s="752">
        <v>50113001</v>
      </c>
      <c r="F603" s="751" t="s">
        <v>617</v>
      </c>
      <c r="G603" s="750" t="s">
        <v>625</v>
      </c>
      <c r="H603" s="750">
        <v>118172</v>
      </c>
      <c r="I603" s="750">
        <v>18172</v>
      </c>
      <c r="J603" s="750" t="s">
        <v>1051</v>
      </c>
      <c r="K603" s="750" t="s">
        <v>1462</v>
      </c>
      <c r="L603" s="753">
        <v>742.29647058823514</v>
      </c>
      <c r="M603" s="753">
        <v>68</v>
      </c>
      <c r="N603" s="754">
        <v>50476.159999999989</v>
      </c>
    </row>
    <row r="604" spans="1:14" ht="14.45" customHeight="1" x14ac:dyDescent="0.2">
      <c r="A604" s="748" t="s">
        <v>585</v>
      </c>
      <c r="B604" s="749" t="s">
        <v>586</v>
      </c>
      <c r="C604" s="750" t="s">
        <v>608</v>
      </c>
      <c r="D604" s="751" t="s">
        <v>609</v>
      </c>
      <c r="E604" s="752">
        <v>50113001</v>
      </c>
      <c r="F604" s="751" t="s">
        <v>617</v>
      </c>
      <c r="G604" s="750" t="s">
        <v>625</v>
      </c>
      <c r="H604" s="750">
        <v>118175</v>
      </c>
      <c r="I604" s="750">
        <v>18175</v>
      </c>
      <c r="J604" s="750" t="s">
        <v>1051</v>
      </c>
      <c r="K604" s="750" t="s">
        <v>1463</v>
      </c>
      <c r="L604" s="753">
        <v>644.26153846153841</v>
      </c>
      <c r="M604" s="753">
        <v>52</v>
      </c>
      <c r="N604" s="754">
        <v>33501.599999999999</v>
      </c>
    </row>
    <row r="605" spans="1:14" ht="14.45" customHeight="1" x14ac:dyDescent="0.2">
      <c r="A605" s="748" t="s">
        <v>585</v>
      </c>
      <c r="B605" s="749" t="s">
        <v>586</v>
      </c>
      <c r="C605" s="750" t="s">
        <v>608</v>
      </c>
      <c r="D605" s="751" t="s">
        <v>609</v>
      </c>
      <c r="E605" s="752">
        <v>50113001</v>
      </c>
      <c r="F605" s="751" t="s">
        <v>617</v>
      </c>
      <c r="G605" s="750" t="s">
        <v>587</v>
      </c>
      <c r="H605" s="750">
        <v>129027</v>
      </c>
      <c r="I605" s="750">
        <v>129027</v>
      </c>
      <c r="J605" s="750" t="s">
        <v>1464</v>
      </c>
      <c r="K605" s="750" t="s">
        <v>1465</v>
      </c>
      <c r="L605" s="753">
        <v>841.5</v>
      </c>
      <c r="M605" s="753">
        <v>2</v>
      </c>
      <c r="N605" s="754">
        <v>1683</v>
      </c>
    </row>
    <row r="606" spans="1:14" ht="14.45" customHeight="1" x14ac:dyDescent="0.2">
      <c r="A606" s="748" t="s">
        <v>585</v>
      </c>
      <c r="B606" s="749" t="s">
        <v>586</v>
      </c>
      <c r="C606" s="750" t="s">
        <v>608</v>
      </c>
      <c r="D606" s="751" t="s">
        <v>609</v>
      </c>
      <c r="E606" s="752">
        <v>50113001</v>
      </c>
      <c r="F606" s="751" t="s">
        <v>617</v>
      </c>
      <c r="G606" s="750" t="s">
        <v>618</v>
      </c>
      <c r="H606" s="750">
        <v>113373</v>
      </c>
      <c r="I606" s="750">
        <v>154858</v>
      </c>
      <c r="J606" s="750" t="s">
        <v>1466</v>
      </c>
      <c r="K606" s="750" t="s">
        <v>1467</v>
      </c>
      <c r="L606" s="753">
        <v>251.96</v>
      </c>
      <c r="M606" s="753">
        <v>12</v>
      </c>
      <c r="N606" s="754">
        <v>3023.52</v>
      </c>
    </row>
    <row r="607" spans="1:14" ht="14.45" customHeight="1" x14ac:dyDescent="0.2">
      <c r="A607" s="748" t="s">
        <v>585</v>
      </c>
      <c r="B607" s="749" t="s">
        <v>586</v>
      </c>
      <c r="C607" s="750" t="s">
        <v>608</v>
      </c>
      <c r="D607" s="751" t="s">
        <v>609</v>
      </c>
      <c r="E607" s="752">
        <v>50113001</v>
      </c>
      <c r="F607" s="751" t="s">
        <v>617</v>
      </c>
      <c r="G607" s="750" t="s">
        <v>618</v>
      </c>
      <c r="H607" s="750">
        <v>207776</v>
      </c>
      <c r="I607" s="750">
        <v>207776</v>
      </c>
      <c r="J607" s="750" t="s">
        <v>1466</v>
      </c>
      <c r="K607" s="750" t="s">
        <v>1467</v>
      </c>
      <c r="L607" s="753">
        <v>249.98</v>
      </c>
      <c r="M607" s="753">
        <v>6</v>
      </c>
      <c r="N607" s="754">
        <v>1499.8799999999999</v>
      </c>
    </row>
    <row r="608" spans="1:14" ht="14.45" customHeight="1" x14ac:dyDescent="0.2">
      <c r="A608" s="748" t="s">
        <v>585</v>
      </c>
      <c r="B608" s="749" t="s">
        <v>586</v>
      </c>
      <c r="C608" s="750" t="s">
        <v>608</v>
      </c>
      <c r="D608" s="751" t="s">
        <v>609</v>
      </c>
      <c r="E608" s="752">
        <v>50113001</v>
      </c>
      <c r="F608" s="751" t="s">
        <v>617</v>
      </c>
      <c r="G608" s="750" t="s">
        <v>625</v>
      </c>
      <c r="H608" s="750">
        <v>142865</v>
      </c>
      <c r="I608" s="750">
        <v>142865</v>
      </c>
      <c r="J608" s="750" t="s">
        <v>1468</v>
      </c>
      <c r="K608" s="750" t="s">
        <v>1469</v>
      </c>
      <c r="L608" s="753">
        <v>47.189999999999991</v>
      </c>
      <c r="M608" s="753">
        <v>1</v>
      </c>
      <c r="N608" s="754">
        <v>47.189999999999991</v>
      </c>
    </row>
    <row r="609" spans="1:14" ht="14.45" customHeight="1" x14ac:dyDescent="0.2">
      <c r="A609" s="748" t="s">
        <v>585</v>
      </c>
      <c r="B609" s="749" t="s">
        <v>586</v>
      </c>
      <c r="C609" s="750" t="s">
        <v>608</v>
      </c>
      <c r="D609" s="751" t="s">
        <v>609</v>
      </c>
      <c r="E609" s="752">
        <v>50113001</v>
      </c>
      <c r="F609" s="751" t="s">
        <v>617</v>
      </c>
      <c r="G609" s="750" t="s">
        <v>618</v>
      </c>
      <c r="H609" s="750">
        <v>225976</v>
      </c>
      <c r="I609" s="750">
        <v>225976</v>
      </c>
      <c r="J609" s="750" t="s">
        <v>1470</v>
      </c>
      <c r="K609" s="750" t="s">
        <v>587</v>
      </c>
      <c r="L609" s="753">
        <v>5182.7900000000009</v>
      </c>
      <c r="M609" s="753">
        <v>1</v>
      </c>
      <c r="N609" s="754">
        <v>5182.7900000000009</v>
      </c>
    </row>
    <row r="610" spans="1:14" ht="14.45" customHeight="1" x14ac:dyDescent="0.2">
      <c r="A610" s="748" t="s">
        <v>585</v>
      </c>
      <c r="B610" s="749" t="s">
        <v>586</v>
      </c>
      <c r="C610" s="750" t="s">
        <v>608</v>
      </c>
      <c r="D610" s="751" t="s">
        <v>609</v>
      </c>
      <c r="E610" s="752">
        <v>50113001</v>
      </c>
      <c r="F610" s="751" t="s">
        <v>617</v>
      </c>
      <c r="G610" s="750" t="s">
        <v>618</v>
      </c>
      <c r="H610" s="750">
        <v>187721</v>
      </c>
      <c r="I610" s="750">
        <v>87721</v>
      </c>
      <c r="J610" s="750" t="s">
        <v>1471</v>
      </c>
      <c r="K610" s="750" t="s">
        <v>1472</v>
      </c>
      <c r="L610" s="753">
        <v>59.433333333333337</v>
      </c>
      <c r="M610" s="753">
        <v>6</v>
      </c>
      <c r="N610" s="754">
        <v>356.6</v>
      </c>
    </row>
    <row r="611" spans="1:14" ht="14.45" customHeight="1" x14ac:dyDescent="0.2">
      <c r="A611" s="748" t="s">
        <v>585</v>
      </c>
      <c r="B611" s="749" t="s">
        <v>586</v>
      </c>
      <c r="C611" s="750" t="s">
        <v>608</v>
      </c>
      <c r="D611" s="751" t="s">
        <v>609</v>
      </c>
      <c r="E611" s="752">
        <v>50113001</v>
      </c>
      <c r="F611" s="751" t="s">
        <v>617</v>
      </c>
      <c r="G611" s="750" t="s">
        <v>618</v>
      </c>
      <c r="H611" s="750">
        <v>118305</v>
      </c>
      <c r="I611" s="750">
        <v>18305</v>
      </c>
      <c r="J611" s="750" t="s">
        <v>1059</v>
      </c>
      <c r="K611" s="750" t="s">
        <v>1060</v>
      </c>
      <c r="L611" s="753">
        <v>242</v>
      </c>
      <c r="M611" s="753">
        <v>211</v>
      </c>
      <c r="N611" s="754">
        <v>51062</v>
      </c>
    </row>
    <row r="612" spans="1:14" ht="14.45" customHeight="1" x14ac:dyDescent="0.2">
      <c r="A612" s="748" t="s">
        <v>585</v>
      </c>
      <c r="B612" s="749" t="s">
        <v>586</v>
      </c>
      <c r="C612" s="750" t="s">
        <v>608</v>
      </c>
      <c r="D612" s="751" t="s">
        <v>609</v>
      </c>
      <c r="E612" s="752">
        <v>50113001</v>
      </c>
      <c r="F612" s="751" t="s">
        <v>617</v>
      </c>
      <c r="G612" s="750" t="s">
        <v>618</v>
      </c>
      <c r="H612" s="750">
        <v>159357</v>
      </c>
      <c r="I612" s="750">
        <v>59357</v>
      </c>
      <c r="J612" s="750" t="s">
        <v>1061</v>
      </c>
      <c r="K612" s="750" t="s">
        <v>1062</v>
      </c>
      <c r="L612" s="753">
        <v>188.88</v>
      </c>
      <c r="M612" s="753">
        <v>9</v>
      </c>
      <c r="N612" s="754">
        <v>1699.92</v>
      </c>
    </row>
    <row r="613" spans="1:14" ht="14.45" customHeight="1" x14ac:dyDescent="0.2">
      <c r="A613" s="748" t="s">
        <v>585</v>
      </c>
      <c r="B613" s="749" t="s">
        <v>586</v>
      </c>
      <c r="C613" s="750" t="s">
        <v>608</v>
      </c>
      <c r="D613" s="751" t="s">
        <v>609</v>
      </c>
      <c r="E613" s="752">
        <v>50113001</v>
      </c>
      <c r="F613" s="751" t="s">
        <v>617</v>
      </c>
      <c r="G613" s="750" t="s">
        <v>618</v>
      </c>
      <c r="H613" s="750">
        <v>114989</v>
      </c>
      <c r="I613" s="750">
        <v>14989</v>
      </c>
      <c r="J613" s="750" t="s">
        <v>1473</v>
      </c>
      <c r="K613" s="750" t="s">
        <v>1474</v>
      </c>
      <c r="L613" s="753">
        <v>86.415000000000006</v>
      </c>
      <c r="M613" s="753">
        <v>2</v>
      </c>
      <c r="N613" s="754">
        <v>172.83</v>
      </c>
    </row>
    <row r="614" spans="1:14" ht="14.45" customHeight="1" x14ac:dyDescent="0.2">
      <c r="A614" s="748" t="s">
        <v>585</v>
      </c>
      <c r="B614" s="749" t="s">
        <v>586</v>
      </c>
      <c r="C614" s="750" t="s">
        <v>608</v>
      </c>
      <c r="D614" s="751" t="s">
        <v>609</v>
      </c>
      <c r="E614" s="752">
        <v>50113001</v>
      </c>
      <c r="F614" s="751" t="s">
        <v>617</v>
      </c>
      <c r="G614" s="750" t="s">
        <v>625</v>
      </c>
      <c r="H614" s="750">
        <v>846853</v>
      </c>
      <c r="I614" s="750">
        <v>124418</v>
      </c>
      <c r="J614" s="750" t="s">
        <v>1475</v>
      </c>
      <c r="K614" s="750" t="s">
        <v>1476</v>
      </c>
      <c r="L614" s="753">
        <v>715</v>
      </c>
      <c r="M614" s="753">
        <v>10</v>
      </c>
      <c r="N614" s="754">
        <v>7150</v>
      </c>
    </row>
    <row r="615" spans="1:14" ht="14.45" customHeight="1" x14ac:dyDescent="0.2">
      <c r="A615" s="748" t="s">
        <v>585</v>
      </c>
      <c r="B615" s="749" t="s">
        <v>586</v>
      </c>
      <c r="C615" s="750" t="s">
        <v>608</v>
      </c>
      <c r="D615" s="751" t="s">
        <v>609</v>
      </c>
      <c r="E615" s="752">
        <v>50113001</v>
      </c>
      <c r="F615" s="751" t="s">
        <v>617</v>
      </c>
      <c r="G615" s="750" t="s">
        <v>618</v>
      </c>
      <c r="H615" s="750">
        <v>192086</v>
      </c>
      <c r="I615" s="750">
        <v>92086</v>
      </c>
      <c r="J615" s="750" t="s">
        <v>1066</v>
      </c>
      <c r="K615" s="750" t="s">
        <v>1067</v>
      </c>
      <c r="L615" s="753">
        <v>135.73200000000003</v>
      </c>
      <c r="M615" s="753">
        <v>5</v>
      </c>
      <c r="N615" s="754">
        <v>678.66000000000008</v>
      </c>
    </row>
    <row r="616" spans="1:14" ht="14.45" customHeight="1" x14ac:dyDescent="0.2">
      <c r="A616" s="748" t="s">
        <v>585</v>
      </c>
      <c r="B616" s="749" t="s">
        <v>586</v>
      </c>
      <c r="C616" s="750" t="s">
        <v>608</v>
      </c>
      <c r="D616" s="751" t="s">
        <v>609</v>
      </c>
      <c r="E616" s="752">
        <v>50113001</v>
      </c>
      <c r="F616" s="751" t="s">
        <v>617</v>
      </c>
      <c r="G616" s="750" t="s">
        <v>618</v>
      </c>
      <c r="H616" s="750">
        <v>847940</v>
      </c>
      <c r="I616" s="750">
        <v>155338</v>
      </c>
      <c r="J616" s="750" t="s">
        <v>1477</v>
      </c>
      <c r="K616" s="750" t="s">
        <v>1478</v>
      </c>
      <c r="L616" s="753">
        <v>17578.588823529411</v>
      </c>
      <c r="M616" s="753">
        <v>17</v>
      </c>
      <c r="N616" s="754">
        <v>298836.01</v>
      </c>
    </row>
    <row r="617" spans="1:14" ht="14.45" customHeight="1" x14ac:dyDescent="0.2">
      <c r="A617" s="748" t="s">
        <v>585</v>
      </c>
      <c r="B617" s="749" t="s">
        <v>586</v>
      </c>
      <c r="C617" s="750" t="s">
        <v>608</v>
      </c>
      <c r="D617" s="751" t="s">
        <v>609</v>
      </c>
      <c r="E617" s="752">
        <v>50113001</v>
      </c>
      <c r="F617" s="751" t="s">
        <v>617</v>
      </c>
      <c r="G617" s="750" t="s">
        <v>618</v>
      </c>
      <c r="H617" s="750">
        <v>159941</v>
      </c>
      <c r="I617" s="750">
        <v>59941</v>
      </c>
      <c r="J617" s="750" t="s">
        <v>1077</v>
      </c>
      <c r="K617" s="750" t="s">
        <v>1078</v>
      </c>
      <c r="L617" s="753">
        <v>235.38000000000002</v>
      </c>
      <c r="M617" s="753">
        <v>6</v>
      </c>
      <c r="N617" s="754">
        <v>1412.2800000000002</v>
      </c>
    </row>
    <row r="618" spans="1:14" ht="14.45" customHeight="1" x14ac:dyDescent="0.2">
      <c r="A618" s="748" t="s">
        <v>585</v>
      </c>
      <c r="B618" s="749" t="s">
        <v>586</v>
      </c>
      <c r="C618" s="750" t="s">
        <v>608</v>
      </c>
      <c r="D618" s="751" t="s">
        <v>609</v>
      </c>
      <c r="E618" s="752">
        <v>50113001</v>
      </c>
      <c r="F618" s="751" t="s">
        <v>617</v>
      </c>
      <c r="G618" s="750" t="s">
        <v>625</v>
      </c>
      <c r="H618" s="750">
        <v>109709</v>
      </c>
      <c r="I618" s="750">
        <v>9709</v>
      </c>
      <c r="J618" s="750" t="s">
        <v>1079</v>
      </c>
      <c r="K618" s="750" t="s">
        <v>1080</v>
      </c>
      <c r="L618" s="753">
        <v>64.935999999999993</v>
      </c>
      <c r="M618" s="753">
        <v>10</v>
      </c>
      <c r="N618" s="754">
        <v>649.3599999999999</v>
      </c>
    </row>
    <row r="619" spans="1:14" ht="14.45" customHeight="1" x14ac:dyDescent="0.2">
      <c r="A619" s="748" t="s">
        <v>585</v>
      </c>
      <c r="B619" s="749" t="s">
        <v>586</v>
      </c>
      <c r="C619" s="750" t="s">
        <v>608</v>
      </c>
      <c r="D619" s="751" t="s">
        <v>609</v>
      </c>
      <c r="E619" s="752">
        <v>50113001</v>
      </c>
      <c r="F619" s="751" t="s">
        <v>617</v>
      </c>
      <c r="G619" s="750" t="s">
        <v>625</v>
      </c>
      <c r="H619" s="750">
        <v>194882</v>
      </c>
      <c r="I619" s="750">
        <v>94882</v>
      </c>
      <c r="J619" s="750" t="s">
        <v>1079</v>
      </c>
      <c r="K619" s="750" t="s">
        <v>1479</v>
      </c>
      <c r="L619" s="753">
        <v>166.76000000000002</v>
      </c>
      <c r="M619" s="753">
        <v>2</v>
      </c>
      <c r="N619" s="754">
        <v>333.52000000000004</v>
      </c>
    </row>
    <row r="620" spans="1:14" ht="14.45" customHeight="1" x14ac:dyDescent="0.2">
      <c r="A620" s="748" t="s">
        <v>585</v>
      </c>
      <c r="B620" s="749" t="s">
        <v>586</v>
      </c>
      <c r="C620" s="750" t="s">
        <v>608</v>
      </c>
      <c r="D620" s="751" t="s">
        <v>609</v>
      </c>
      <c r="E620" s="752">
        <v>50113001</v>
      </c>
      <c r="F620" s="751" t="s">
        <v>617</v>
      </c>
      <c r="G620" s="750" t="s">
        <v>625</v>
      </c>
      <c r="H620" s="750">
        <v>109710</v>
      </c>
      <c r="I620" s="750">
        <v>9710</v>
      </c>
      <c r="J620" s="750" t="s">
        <v>1079</v>
      </c>
      <c r="K620" s="750" t="s">
        <v>1480</v>
      </c>
      <c r="L620" s="753">
        <v>69.908333333333346</v>
      </c>
      <c r="M620" s="753">
        <v>6</v>
      </c>
      <c r="N620" s="754">
        <v>419.4500000000001</v>
      </c>
    </row>
    <row r="621" spans="1:14" ht="14.45" customHeight="1" x14ac:dyDescent="0.2">
      <c r="A621" s="748" t="s">
        <v>585</v>
      </c>
      <c r="B621" s="749" t="s">
        <v>586</v>
      </c>
      <c r="C621" s="750" t="s">
        <v>608</v>
      </c>
      <c r="D621" s="751" t="s">
        <v>609</v>
      </c>
      <c r="E621" s="752">
        <v>50113001</v>
      </c>
      <c r="F621" s="751" t="s">
        <v>617</v>
      </c>
      <c r="G621" s="750" t="s">
        <v>625</v>
      </c>
      <c r="H621" s="750">
        <v>109711</v>
      </c>
      <c r="I621" s="750">
        <v>9711</v>
      </c>
      <c r="J621" s="750" t="s">
        <v>1079</v>
      </c>
      <c r="K621" s="750" t="s">
        <v>1481</v>
      </c>
      <c r="L621" s="753">
        <v>170.34</v>
      </c>
      <c r="M621" s="753">
        <v>1</v>
      </c>
      <c r="N621" s="754">
        <v>170.34</v>
      </c>
    </row>
    <row r="622" spans="1:14" ht="14.45" customHeight="1" x14ac:dyDescent="0.2">
      <c r="A622" s="748" t="s">
        <v>585</v>
      </c>
      <c r="B622" s="749" t="s">
        <v>586</v>
      </c>
      <c r="C622" s="750" t="s">
        <v>608</v>
      </c>
      <c r="D622" s="751" t="s">
        <v>609</v>
      </c>
      <c r="E622" s="752">
        <v>50113001</v>
      </c>
      <c r="F622" s="751" t="s">
        <v>617</v>
      </c>
      <c r="G622" s="750" t="s">
        <v>625</v>
      </c>
      <c r="H622" s="750">
        <v>848251</v>
      </c>
      <c r="I622" s="750">
        <v>122632</v>
      </c>
      <c r="J622" s="750" t="s">
        <v>1085</v>
      </c>
      <c r="K622" s="750" t="s">
        <v>1086</v>
      </c>
      <c r="L622" s="753">
        <v>209.84</v>
      </c>
      <c r="M622" s="753">
        <v>3</v>
      </c>
      <c r="N622" s="754">
        <v>629.52</v>
      </c>
    </row>
    <row r="623" spans="1:14" ht="14.45" customHeight="1" x14ac:dyDescent="0.2">
      <c r="A623" s="748" t="s">
        <v>585</v>
      </c>
      <c r="B623" s="749" t="s">
        <v>586</v>
      </c>
      <c r="C623" s="750" t="s">
        <v>608</v>
      </c>
      <c r="D623" s="751" t="s">
        <v>609</v>
      </c>
      <c r="E623" s="752">
        <v>50113001</v>
      </c>
      <c r="F623" s="751" t="s">
        <v>617</v>
      </c>
      <c r="G623" s="750" t="s">
        <v>625</v>
      </c>
      <c r="H623" s="750">
        <v>130779</v>
      </c>
      <c r="I623" s="750">
        <v>30779</v>
      </c>
      <c r="J623" s="750" t="s">
        <v>1482</v>
      </c>
      <c r="K623" s="750" t="s">
        <v>1483</v>
      </c>
      <c r="L623" s="753">
        <v>147.73115384615383</v>
      </c>
      <c r="M623" s="753">
        <v>52</v>
      </c>
      <c r="N623" s="754">
        <v>7682.0199999999995</v>
      </c>
    </row>
    <row r="624" spans="1:14" ht="14.45" customHeight="1" x14ac:dyDescent="0.2">
      <c r="A624" s="748" t="s">
        <v>585</v>
      </c>
      <c r="B624" s="749" t="s">
        <v>586</v>
      </c>
      <c r="C624" s="750" t="s">
        <v>608</v>
      </c>
      <c r="D624" s="751" t="s">
        <v>609</v>
      </c>
      <c r="E624" s="752">
        <v>50113001</v>
      </c>
      <c r="F624" s="751" t="s">
        <v>617</v>
      </c>
      <c r="G624" s="750" t="s">
        <v>625</v>
      </c>
      <c r="H624" s="750">
        <v>121088</v>
      </c>
      <c r="I624" s="750">
        <v>21088</v>
      </c>
      <c r="J624" s="750" t="s">
        <v>1484</v>
      </c>
      <c r="K624" s="750" t="s">
        <v>1485</v>
      </c>
      <c r="L624" s="753">
        <v>684.10888911792006</v>
      </c>
      <c r="M624" s="753">
        <v>128</v>
      </c>
      <c r="N624" s="754">
        <v>87565.937807093767</v>
      </c>
    </row>
    <row r="625" spans="1:14" ht="14.45" customHeight="1" x14ac:dyDescent="0.2">
      <c r="A625" s="748" t="s">
        <v>585</v>
      </c>
      <c r="B625" s="749" t="s">
        <v>586</v>
      </c>
      <c r="C625" s="750" t="s">
        <v>608</v>
      </c>
      <c r="D625" s="751" t="s">
        <v>609</v>
      </c>
      <c r="E625" s="752">
        <v>50113001</v>
      </c>
      <c r="F625" s="751" t="s">
        <v>617</v>
      </c>
      <c r="G625" s="750" t="s">
        <v>618</v>
      </c>
      <c r="H625" s="750">
        <v>225261</v>
      </c>
      <c r="I625" s="750">
        <v>225261</v>
      </c>
      <c r="J625" s="750" t="s">
        <v>1092</v>
      </c>
      <c r="K625" s="750" t="s">
        <v>1093</v>
      </c>
      <c r="L625" s="753">
        <v>57.929999999999993</v>
      </c>
      <c r="M625" s="753">
        <v>10</v>
      </c>
      <c r="N625" s="754">
        <v>579.29999999999995</v>
      </c>
    </row>
    <row r="626" spans="1:14" ht="14.45" customHeight="1" x14ac:dyDescent="0.2">
      <c r="A626" s="748" t="s">
        <v>585</v>
      </c>
      <c r="B626" s="749" t="s">
        <v>586</v>
      </c>
      <c r="C626" s="750" t="s">
        <v>608</v>
      </c>
      <c r="D626" s="751" t="s">
        <v>609</v>
      </c>
      <c r="E626" s="752">
        <v>50113001</v>
      </c>
      <c r="F626" s="751" t="s">
        <v>617</v>
      </c>
      <c r="G626" s="750" t="s">
        <v>618</v>
      </c>
      <c r="H626" s="750">
        <v>216573</v>
      </c>
      <c r="I626" s="750">
        <v>216573</v>
      </c>
      <c r="J626" s="750" t="s">
        <v>1486</v>
      </c>
      <c r="K626" s="750" t="s">
        <v>1487</v>
      </c>
      <c r="L626" s="753">
        <v>61.78</v>
      </c>
      <c r="M626" s="753">
        <v>4</v>
      </c>
      <c r="N626" s="754">
        <v>247.12</v>
      </c>
    </row>
    <row r="627" spans="1:14" ht="14.45" customHeight="1" x14ac:dyDescent="0.2">
      <c r="A627" s="748" t="s">
        <v>585</v>
      </c>
      <c r="B627" s="749" t="s">
        <v>586</v>
      </c>
      <c r="C627" s="750" t="s">
        <v>608</v>
      </c>
      <c r="D627" s="751" t="s">
        <v>609</v>
      </c>
      <c r="E627" s="752">
        <v>50113001</v>
      </c>
      <c r="F627" s="751" t="s">
        <v>617</v>
      </c>
      <c r="G627" s="750" t="s">
        <v>618</v>
      </c>
      <c r="H627" s="750">
        <v>100610</v>
      </c>
      <c r="I627" s="750">
        <v>610</v>
      </c>
      <c r="J627" s="750" t="s">
        <v>1096</v>
      </c>
      <c r="K627" s="750" t="s">
        <v>1097</v>
      </c>
      <c r="L627" s="753">
        <v>72.496590909090912</v>
      </c>
      <c r="M627" s="753">
        <v>88</v>
      </c>
      <c r="N627" s="754">
        <v>6379.7000000000007</v>
      </c>
    </row>
    <row r="628" spans="1:14" ht="14.45" customHeight="1" x14ac:dyDescent="0.2">
      <c r="A628" s="748" t="s">
        <v>585</v>
      </c>
      <c r="B628" s="749" t="s">
        <v>586</v>
      </c>
      <c r="C628" s="750" t="s">
        <v>608</v>
      </c>
      <c r="D628" s="751" t="s">
        <v>609</v>
      </c>
      <c r="E628" s="752">
        <v>50113001</v>
      </c>
      <c r="F628" s="751" t="s">
        <v>617</v>
      </c>
      <c r="G628" s="750" t="s">
        <v>618</v>
      </c>
      <c r="H628" s="750">
        <v>100612</v>
      </c>
      <c r="I628" s="750">
        <v>612</v>
      </c>
      <c r="J628" s="750" t="s">
        <v>1098</v>
      </c>
      <c r="K628" s="750" t="s">
        <v>1099</v>
      </c>
      <c r="L628" s="753">
        <v>67.660000000000011</v>
      </c>
      <c r="M628" s="753">
        <v>12</v>
      </c>
      <c r="N628" s="754">
        <v>811.92000000000007</v>
      </c>
    </row>
    <row r="629" spans="1:14" ht="14.45" customHeight="1" x14ac:dyDescent="0.2">
      <c r="A629" s="748" t="s">
        <v>585</v>
      </c>
      <c r="B629" s="749" t="s">
        <v>586</v>
      </c>
      <c r="C629" s="750" t="s">
        <v>608</v>
      </c>
      <c r="D629" s="751" t="s">
        <v>609</v>
      </c>
      <c r="E629" s="752">
        <v>50113001</v>
      </c>
      <c r="F629" s="751" t="s">
        <v>617</v>
      </c>
      <c r="G629" s="750" t="s">
        <v>618</v>
      </c>
      <c r="H629" s="750">
        <v>128178</v>
      </c>
      <c r="I629" s="750">
        <v>28178</v>
      </c>
      <c r="J629" s="750" t="s">
        <v>619</v>
      </c>
      <c r="K629" s="750" t="s">
        <v>1100</v>
      </c>
      <c r="L629" s="753">
        <v>1292.52</v>
      </c>
      <c r="M629" s="753">
        <v>1</v>
      </c>
      <c r="N629" s="754">
        <v>1292.52</v>
      </c>
    </row>
    <row r="630" spans="1:14" ht="14.45" customHeight="1" x14ac:dyDescent="0.2">
      <c r="A630" s="748" t="s">
        <v>585</v>
      </c>
      <c r="B630" s="749" t="s">
        <v>586</v>
      </c>
      <c r="C630" s="750" t="s">
        <v>608</v>
      </c>
      <c r="D630" s="751" t="s">
        <v>609</v>
      </c>
      <c r="E630" s="752">
        <v>50113001</v>
      </c>
      <c r="F630" s="751" t="s">
        <v>617</v>
      </c>
      <c r="G630" s="750" t="s">
        <v>618</v>
      </c>
      <c r="H630" s="750">
        <v>128176</v>
      </c>
      <c r="I630" s="750">
        <v>28176</v>
      </c>
      <c r="J630" s="750" t="s">
        <v>619</v>
      </c>
      <c r="K630" s="750" t="s">
        <v>620</v>
      </c>
      <c r="L630" s="753">
        <v>6775.76</v>
      </c>
      <c r="M630" s="753">
        <v>1</v>
      </c>
      <c r="N630" s="754">
        <v>6775.76</v>
      </c>
    </row>
    <row r="631" spans="1:14" ht="14.45" customHeight="1" x14ac:dyDescent="0.2">
      <c r="A631" s="748" t="s">
        <v>585</v>
      </c>
      <c r="B631" s="749" t="s">
        <v>586</v>
      </c>
      <c r="C631" s="750" t="s">
        <v>608</v>
      </c>
      <c r="D631" s="751" t="s">
        <v>609</v>
      </c>
      <c r="E631" s="752">
        <v>50113001</v>
      </c>
      <c r="F631" s="751" t="s">
        <v>617</v>
      </c>
      <c r="G631" s="750" t="s">
        <v>618</v>
      </c>
      <c r="H631" s="750">
        <v>171615</v>
      </c>
      <c r="I631" s="750">
        <v>171615</v>
      </c>
      <c r="J631" s="750" t="s">
        <v>1488</v>
      </c>
      <c r="K631" s="750" t="s">
        <v>803</v>
      </c>
      <c r="L631" s="753">
        <v>286.09500000000003</v>
      </c>
      <c r="M631" s="753">
        <v>8</v>
      </c>
      <c r="N631" s="754">
        <v>2288.7600000000002</v>
      </c>
    </row>
    <row r="632" spans="1:14" ht="14.45" customHeight="1" x14ac:dyDescent="0.2">
      <c r="A632" s="748" t="s">
        <v>585</v>
      </c>
      <c r="B632" s="749" t="s">
        <v>586</v>
      </c>
      <c r="C632" s="750" t="s">
        <v>608</v>
      </c>
      <c r="D632" s="751" t="s">
        <v>609</v>
      </c>
      <c r="E632" s="752">
        <v>50113001</v>
      </c>
      <c r="F632" s="751" t="s">
        <v>617</v>
      </c>
      <c r="G632" s="750" t="s">
        <v>618</v>
      </c>
      <c r="H632" s="750">
        <v>171616</v>
      </c>
      <c r="I632" s="750">
        <v>171616</v>
      </c>
      <c r="J632" s="750" t="s">
        <v>1489</v>
      </c>
      <c r="K632" s="750" t="s">
        <v>805</v>
      </c>
      <c r="L632" s="753">
        <v>478.25999999999993</v>
      </c>
      <c r="M632" s="753">
        <v>2</v>
      </c>
      <c r="N632" s="754">
        <v>956.51999999999987</v>
      </c>
    </row>
    <row r="633" spans="1:14" ht="14.45" customHeight="1" x14ac:dyDescent="0.2">
      <c r="A633" s="748" t="s">
        <v>585</v>
      </c>
      <c r="B633" s="749" t="s">
        <v>586</v>
      </c>
      <c r="C633" s="750" t="s">
        <v>608</v>
      </c>
      <c r="D633" s="751" t="s">
        <v>609</v>
      </c>
      <c r="E633" s="752">
        <v>50113001</v>
      </c>
      <c r="F633" s="751" t="s">
        <v>617</v>
      </c>
      <c r="G633" s="750" t="s">
        <v>618</v>
      </c>
      <c r="H633" s="750">
        <v>395294</v>
      </c>
      <c r="I633" s="750">
        <v>180306</v>
      </c>
      <c r="J633" s="750" t="s">
        <v>1101</v>
      </c>
      <c r="K633" s="750" t="s">
        <v>1103</v>
      </c>
      <c r="L633" s="753">
        <v>177.25469696969699</v>
      </c>
      <c r="M633" s="753">
        <v>66</v>
      </c>
      <c r="N633" s="754">
        <v>11698.810000000001</v>
      </c>
    </row>
    <row r="634" spans="1:14" ht="14.45" customHeight="1" x14ac:dyDescent="0.2">
      <c r="A634" s="748" t="s">
        <v>585</v>
      </c>
      <c r="B634" s="749" t="s">
        <v>586</v>
      </c>
      <c r="C634" s="750" t="s">
        <v>608</v>
      </c>
      <c r="D634" s="751" t="s">
        <v>609</v>
      </c>
      <c r="E634" s="752">
        <v>50113001</v>
      </c>
      <c r="F634" s="751" t="s">
        <v>617</v>
      </c>
      <c r="G634" s="750" t="s">
        <v>618</v>
      </c>
      <c r="H634" s="750">
        <v>152225</v>
      </c>
      <c r="I634" s="750">
        <v>52225</v>
      </c>
      <c r="J634" s="750" t="s">
        <v>1490</v>
      </c>
      <c r="K634" s="750" t="s">
        <v>1491</v>
      </c>
      <c r="L634" s="753">
        <v>611.59909090909105</v>
      </c>
      <c r="M634" s="753">
        <v>11</v>
      </c>
      <c r="N634" s="754">
        <v>6727.5900000000011</v>
      </c>
    </row>
    <row r="635" spans="1:14" ht="14.45" customHeight="1" x14ac:dyDescent="0.2">
      <c r="A635" s="748" t="s">
        <v>585</v>
      </c>
      <c r="B635" s="749" t="s">
        <v>586</v>
      </c>
      <c r="C635" s="750" t="s">
        <v>608</v>
      </c>
      <c r="D635" s="751" t="s">
        <v>609</v>
      </c>
      <c r="E635" s="752">
        <v>50113001</v>
      </c>
      <c r="F635" s="751" t="s">
        <v>617</v>
      </c>
      <c r="G635" s="750" t="s">
        <v>618</v>
      </c>
      <c r="H635" s="750">
        <v>232462</v>
      </c>
      <c r="I635" s="750">
        <v>232462</v>
      </c>
      <c r="J635" s="750" t="s">
        <v>1492</v>
      </c>
      <c r="K635" s="750" t="s">
        <v>1493</v>
      </c>
      <c r="L635" s="753">
        <v>58.409999999999989</v>
      </c>
      <c r="M635" s="753">
        <v>20</v>
      </c>
      <c r="N635" s="754">
        <v>1168.1999999999998</v>
      </c>
    </row>
    <row r="636" spans="1:14" ht="14.45" customHeight="1" x14ac:dyDescent="0.2">
      <c r="A636" s="748" t="s">
        <v>585</v>
      </c>
      <c r="B636" s="749" t="s">
        <v>586</v>
      </c>
      <c r="C636" s="750" t="s">
        <v>608</v>
      </c>
      <c r="D636" s="751" t="s">
        <v>609</v>
      </c>
      <c r="E636" s="752">
        <v>50113001</v>
      </c>
      <c r="F636" s="751" t="s">
        <v>617</v>
      </c>
      <c r="G636" s="750" t="s">
        <v>618</v>
      </c>
      <c r="H636" s="750">
        <v>848632</v>
      </c>
      <c r="I636" s="750">
        <v>125315</v>
      </c>
      <c r="J636" s="750" t="s">
        <v>1115</v>
      </c>
      <c r="K636" s="750" t="s">
        <v>1117</v>
      </c>
      <c r="L636" s="753">
        <v>58.184710743801659</v>
      </c>
      <c r="M636" s="753">
        <v>121</v>
      </c>
      <c r="N636" s="754">
        <v>7040.35</v>
      </c>
    </row>
    <row r="637" spans="1:14" ht="14.45" customHeight="1" x14ac:dyDescent="0.2">
      <c r="A637" s="748" t="s">
        <v>585</v>
      </c>
      <c r="B637" s="749" t="s">
        <v>586</v>
      </c>
      <c r="C637" s="750" t="s">
        <v>608</v>
      </c>
      <c r="D637" s="751" t="s">
        <v>609</v>
      </c>
      <c r="E637" s="752">
        <v>50113001</v>
      </c>
      <c r="F637" s="751" t="s">
        <v>617</v>
      </c>
      <c r="G637" s="750" t="s">
        <v>618</v>
      </c>
      <c r="H637" s="750">
        <v>191836</v>
      </c>
      <c r="I637" s="750">
        <v>91836</v>
      </c>
      <c r="J637" s="750" t="s">
        <v>1118</v>
      </c>
      <c r="K637" s="750" t="s">
        <v>1119</v>
      </c>
      <c r="L637" s="753">
        <v>44.23</v>
      </c>
      <c r="M637" s="753">
        <v>3</v>
      </c>
      <c r="N637" s="754">
        <v>132.69</v>
      </c>
    </row>
    <row r="638" spans="1:14" ht="14.45" customHeight="1" x14ac:dyDescent="0.2">
      <c r="A638" s="748" t="s">
        <v>585</v>
      </c>
      <c r="B638" s="749" t="s">
        <v>586</v>
      </c>
      <c r="C638" s="750" t="s">
        <v>608</v>
      </c>
      <c r="D638" s="751" t="s">
        <v>609</v>
      </c>
      <c r="E638" s="752">
        <v>50113001</v>
      </c>
      <c r="F638" s="751" t="s">
        <v>617</v>
      </c>
      <c r="G638" s="750" t="s">
        <v>618</v>
      </c>
      <c r="H638" s="750">
        <v>226000</v>
      </c>
      <c r="I638" s="750">
        <v>226000</v>
      </c>
      <c r="J638" s="750" t="s">
        <v>1120</v>
      </c>
      <c r="K638" s="750" t="s">
        <v>1121</v>
      </c>
      <c r="L638" s="753">
        <v>312.14</v>
      </c>
      <c r="M638" s="753">
        <v>16</v>
      </c>
      <c r="N638" s="754">
        <v>4994.24</v>
      </c>
    </row>
    <row r="639" spans="1:14" ht="14.45" customHeight="1" x14ac:dyDescent="0.2">
      <c r="A639" s="748" t="s">
        <v>585</v>
      </c>
      <c r="B639" s="749" t="s">
        <v>586</v>
      </c>
      <c r="C639" s="750" t="s">
        <v>608</v>
      </c>
      <c r="D639" s="751" t="s">
        <v>609</v>
      </c>
      <c r="E639" s="752">
        <v>50113001</v>
      </c>
      <c r="F639" s="751" t="s">
        <v>617</v>
      </c>
      <c r="G639" s="750" t="s">
        <v>618</v>
      </c>
      <c r="H639" s="750">
        <v>159398</v>
      </c>
      <c r="I639" s="750">
        <v>59398</v>
      </c>
      <c r="J639" s="750" t="s">
        <v>1494</v>
      </c>
      <c r="K639" s="750" t="s">
        <v>1495</v>
      </c>
      <c r="L639" s="753">
        <v>267.53090909090912</v>
      </c>
      <c r="M639" s="753">
        <v>11</v>
      </c>
      <c r="N639" s="754">
        <v>2942.84</v>
      </c>
    </row>
    <row r="640" spans="1:14" ht="14.45" customHeight="1" x14ac:dyDescent="0.2">
      <c r="A640" s="748" t="s">
        <v>585</v>
      </c>
      <c r="B640" s="749" t="s">
        <v>586</v>
      </c>
      <c r="C640" s="750" t="s">
        <v>608</v>
      </c>
      <c r="D640" s="751" t="s">
        <v>609</v>
      </c>
      <c r="E640" s="752">
        <v>50113001</v>
      </c>
      <c r="F640" s="751" t="s">
        <v>617</v>
      </c>
      <c r="G640" s="750" t="s">
        <v>625</v>
      </c>
      <c r="H640" s="750">
        <v>56976</v>
      </c>
      <c r="I640" s="750">
        <v>56976</v>
      </c>
      <c r="J640" s="750" t="s">
        <v>1129</v>
      </c>
      <c r="K640" s="750" t="s">
        <v>1130</v>
      </c>
      <c r="L640" s="753">
        <v>11.839999999999998</v>
      </c>
      <c r="M640" s="753">
        <v>1</v>
      </c>
      <c r="N640" s="754">
        <v>11.839999999999998</v>
      </c>
    </row>
    <row r="641" spans="1:14" ht="14.45" customHeight="1" x14ac:dyDescent="0.2">
      <c r="A641" s="748" t="s">
        <v>585</v>
      </c>
      <c r="B641" s="749" t="s">
        <v>586</v>
      </c>
      <c r="C641" s="750" t="s">
        <v>608</v>
      </c>
      <c r="D641" s="751" t="s">
        <v>609</v>
      </c>
      <c r="E641" s="752">
        <v>50113001</v>
      </c>
      <c r="F641" s="751" t="s">
        <v>617</v>
      </c>
      <c r="G641" s="750" t="s">
        <v>618</v>
      </c>
      <c r="H641" s="750">
        <v>154094</v>
      </c>
      <c r="I641" s="750">
        <v>54094</v>
      </c>
      <c r="J641" s="750" t="s">
        <v>1496</v>
      </c>
      <c r="K641" s="750" t="s">
        <v>1497</v>
      </c>
      <c r="L641" s="753">
        <v>111.38000000000004</v>
      </c>
      <c r="M641" s="753">
        <v>1</v>
      </c>
      <c r="N641" s="754">
        <v>111.38000000000004</v>
      </c>
    </row>
    <row r="642" spans="1:14" ht="14.45" customHeight="1" x14ac:dyDescent="0.2">
      <c r="A642" s="748" t="s">
        <v>585</v>
      </c>
      <c r="B642" s="749" t="s">
        <v>586</v>
      </c>
      <c r="C642" s="750" t="s">
        <v>608</v>
      </c>
      <c r="D642" s="751" t="s">
        <v>609</v>
      </c>
      <c r="E642" s="752">
        <v>50113001</v>
      </c>
      <c r="F642" s="751" t="s">
        <v>617</v>
      </c>
      <c r="G642" s="750" t="s">
        <v>618</v>
      </c>
      <c r="H642" s="750">
        <v>197864</v>
      </c>
      <c r="I642" s="750">
        <v>97864</v>
      </c>
      <c r="J642" s="750" t="s">
        <v>1498</v>
      </c>
      <c r="K642" s="750" t="s">
        <v>1499</v>
      </c>
      <c r="L642" s="753">
        <v>300.43</v>
      </c>
      <c r="M642" s="753">
        <v>1</v>
      </c>
      <c r="N642" s="754">
        <v>300.43</v>
      </c>
    </row>
    <row r="643" spans="1:14" ht="14.45" customHeight="1" x14ac:dyDescent="0.2">
      <c r="A643" s="748" t="s">
        <v>585</v>
      </c>
      <c r="B643" s="749" t="s">
        <v>586</v>
      </c>
      <c r="C643" s="750" t="s">
        <v>608</v>
      </c>
      <c r="D643" s="751" t="s">
        <v>609</v>
      </c>
      <c r="E643" s="752">
        <v>50113001</v>
      </c>
      <c r="F643" s="751" t="s">
        <v>617</v>
      </c>
      <c r="G643" s="750" t="s">
        <v>625</v>
      </c>
      <c r="H643" s="750">
        <v>214628</v>
      </c>
      <c r="I643" s="750">
        <v>214628</v>
      </c>
      <c r="J643" s="750" t="s">
        <v>1500</v>
      </c>
      <c r="K643" s="750" t="s">
        <v>1501</v>
      </c>
      <c r="L643" s="753">
        <v>74.03166666666668</v>
      </c>
      <c r="M643" s="753">
        <v>6</v>
      </c>
      <c r="N643" s="754">
        <v>444.19000000000005</v>
      </c>
    </row>
    <row r="644" spans="1:14" ht="14.45" customHeight="1" x14ac:dyDescent="0.2">
      <c r="A644" s="748" t="s">
        <v>585</v>
      </c>
      <c r="B644" s="749" t="s">
        <v>586</v>
      </c>
      <c r="C644" s="750" t="s">
        <v>608</v>
      </c>
      <c r="D644" s="751" t="s">
        <v>609</v>
      </c>
      <c r="E644" s="752">
        <v>50113001</v>
      </c>
      <c r="F644" s="751" t="s">
        <v>617</v>
      </c>
      <c r="G644" s="750" t="s">
        <v>587</v>
      </c>
      <c r="H644" s="750">
        <v>115562</v>
      </c>
      <c r="I644" s="750">
        <v>115562</v>
      </c>
      <c r="J644" s="750" t="s">
        <v>1502</v>
      </c>
      <c r="K644" s="750" t="s">
        <v>1503</v>
      </c>
      <c r="L644" s="753">
        <v>130.9</v>
      </c>
      <c r="M644" s="753">
        <v>1</v>
      </c>
      <c r="N644" s="754">
        <v>130.9</v>
      </c>
    </row>
    <row r="645" spans="1:14" ht="14.45" customHeight="1" x14ac:dyDescent="0.2">
      <c r="A645" s="748" t="s">
        <v>585</v>
      </c>
      <c r="B645" s="749" t="s">
        <v>586</v>
      </c>
      <c r="C645" s="750" t="s">
        <v>608</v>
      </c>
      <c r="D645" s="751" t="s">
        <v>609</v>
      </c>
      <c r="E645" s="752">
        <v>50113001</v>
      </c>
      <c r="F645" s="751" t="s">
        <v>617</v>
      </c>
      <c r="G645" s="750" t="s">
        <v>618</v>
      </c>
      <c r="H645" s="750">
        <v>191217</v>
      </c>
      <c r="I645" s="750">
        <v>91217</v>
      </c>
      <c r="J645" s="750" t="s">
        <v>1504</v>
      </c>
      <c r="K645" s="750" t="s">
        <v>1505</v>
      </c>
      <c r="L645" s="753">
        <v>80.683888888888902</v>
      </c>
      <c r="M645" s="753">
        <v>18</v>
      </c>
      <c r="N645" s="754">
        <v>1452.3100000000002</v>
      </c>
    </row>
    <row r="646" spans="1:14" ht="14.45" customHeight="1" x14ac:dyDescent="0.2">
      <c r="A646" s="748" t="s">
        <v>585</v>
      </c>
      <c r="B646" s="749" t="s">
        <v>586</v>
      </c>
      <c r="C646" s="750" t="s">
        <v>608</v>
      </c>
      <c r="D646" s="751" t="s">
        <v>609</v>
      </c>
      <c r="E646" s="752">
        <v>50113001</v>
      </c>
      <c r="F646" s="751" t="s">
        <v>617</v>
      </c>
      <c r="G646" s="750" t="s">
        <v>625</v>
      </c>
      <c r="H646" s="750">
        <v>158380</v>
      </c>
      <c r="I646" s="750">
        <v>58380</v>
      </c>
      <c r="J646" s="750" t="s">
        <v>1152</v>
      </c>
      <c r="K646" s="750" t="s">
        <v>1153</v>
      </c>
      <c r="L646" s="753">
        <v>81.201428571428593</v>
      </c>
      <c r="M646" s="753">
        <v>14</v>
      </c>
      <c r="N646" s="754">
        <v>1136.8200000000004</v>
      </c>
    </row>
    <row r="647" spans="1:14" ht="14.45" customHeight="1" x14ac:dyDescent="0.2">
      <c r="A647" s="748" t="s">
        <v>585</v>
      </c>
      <c r="B647" s="749" t="s">
        <v>586</v>
      </c>
      <c r="C647" s="750" t="s">
        <v>608</v>
      </c>
      <c r="D647" s="751" t="s">
        <v>609</v>
      </c>
      <c r="E647" s="752">
        <v>50113001</v>
      </c>
      <c r="F647" s="751" t="s">
        <v>617</v>
      </c>
      <c r="G647" s="750" t="s">
        <v>618</v>
      </c>
      <c r="H647" s="750">
        <v>103550</v>
      </c>
      <c r="I647" s="750">
        <v>3550</v>
      </c>
      <c r="J647" s="750" t="s">
        <v>1154</v>
      </c>
      <c r="K647" s="750" t="s">
        <v>1506</v>
      </c>
      <c r="L647" s="753">
        <v>39.860000000000007</v>
      </c>
      <c r="M647" s="753">
        <v>1</v>
      </c>
      <c r="N647" s="754">
        <v>39.860000000000007</v>
      </c>
    </row>
    <row r="648" spans="1:14" ht="14.45" customHeight="1" x14ac:dyDescent="0.2">
      <c r="A648" s="748" t="s">
        <v>585</v>
      </c>
      <c r="B648" s="749" t="s">
        <v>586</v>
      </c>
      <c r="C648" s="750" t="s">
        <v>608</v>
      </c>
      <c r="D648" s="751" t="s">
        <v>609</v>
      </c>
      <c r="E648" s="752">
        <v>50113001</v>
      </c>
      <c r="F648" s="751" t="s">
        <v>617</v>
      </c>
      <c r="G648" s="750" t="s">
        <v>618</v>
      </c>
      <c r="H648" s="750">
        <v>221884</v>
      </c>
      <c r="I648" s="750">
        <v>221884</v>
      </c>
      <c r="J648" s="750" t="s">
        <v>1507</v>
      </c>
      <c r="K648" s="750" t="s">
        <v>1508</v>
      </c>
      <c r="L648" s="753">
        <v>1980</v>
      </c>
      <c r="M648" s="753">
        <v>1</v>
      </c>
      <c r="N648" s="754">
        <v>1980</v>
      </c>
    </row>
    <row r="649" spans="1:14" ht="14.45" customHeight="1" x14ac:dyDescent="0.2">
      <c r="A649" s="748" t="s">
        <v>585</v>
      </c>
      <c r="B649" s="749" t="s">
        <v>586</v>
      </c>
      <c r="C649" s="750" t="s">
        <v>608</v>
      </c>
      <c r="D649" s="751" t="s">
        <v>609</v>
      </c>
      <c r="E649" s="752">
        <v>50113001</v>
      </c>
      <c r="F649" s="751" t="s">
        <v>617</v>
      </c>
      <c r="G649" s="750" t="s">
        <v>618</v>
      </c>
      <c r="H649" s="750">
        <v>184785</v>
      </c>
      <c r="I649" s="750">
        <v>84785</v>
      </c>
      <c r="J649" s="750" t="s">
        <v>1509</v>
      </c>
      <c r="K649" s="750" t="s">
        <v>1510</v>
      </c>
      <c r="L649" s="753">
        <v>192.96</v>
      </c>
      <c r="M649" s="753">
        <v>6</v>
      </c>
      <c r="N649" s="754">
        <v>1157.76</v>
      </c>
    </row>
    <row r="650" spans="1:14" ht="14.45" customHeight="1" x14ac:dyDescent="0.2">
      <c r="A650" s="748" t="s">
        <v>585</v>
      </c>
      <c r="B650" s="749" t="s">
        <v>586</v>
      </c>
      <c r="C650" s="750" t="s">
        <v>608</v>
      </c>
      <c r="D650" s="751" t="s">
        <v>609</v>
      </c>
      <c r="E650" s="752">
        <v>50113001</v>
      </c>
      <c r="F650" s="751" t="s">
        <v>617</v>
      </c>
      <c r="G650" s="750" t="s">
        <v>618</v>
      </c>
      <c r="H650" s="750">
        <v>112023</v>
      </c>
      <c r="I650" s="750">
        <v>12023</v>
      </c>
      <c r="J650" s="750" t="s">
        <v>1156</v>
      </c>
      <c r="K650" s="750" t="s">
        <v>1157</v>
      </c>
      <c r="L650" s="753">
        <v>72.33</v>
      </c>
      <c r="M650" s="753">
        <v>2</v>
      </c>
      <c r="N650" s="754">
        <v>144.66</v>
      </c>
    </row>
    <row r="651" spans="1:14" ht="14.45" customHeight="1" x14ac:dyDescent="0.2">
      <c r="A651" s="748" t="s">
        <v>585</v>
      </c>
      <c r="B651" s="749" t="s">
        <v>586</v>
      </c>
      <c r="C651" s="750" t="s">
        <v>608</v>
      </c>
      <c r="D651" s="751" t="s">
        <v>609</v>
      </c>
      <c r="E651" s="752">
        <v>50113001</v>
      </c>
      <c r="F651" s="751" t="s">
        <v>617</v>
      </c>
      <c r="G651" s="750" t="s">
        <v>618</v>
      </c>
      <c r="H651" s="750">
        <v>100643</v>
      </c>
      <c r="I651" s="750">
        <v>643</v>
      </c>
      <c r="J651" s="750" t="s">
        <v>1159</v>
      </c>
      <c r="K651" s="750" t="s">
        <v>1160</v>
      </c>
      <c r="L651" s="753">
        <v>63.639999999999986</v>
      </c>
      <c r="M651" s="753">
        <v>2</v>
      </c>
      <c r="N651" s="754">
        <v>127.27999999999997</v>
      </c>
    </row>
    <row r="652" spans="1:14" ht="14.45" customHeight="1" x14ac:dyDescent="0.2">
      <c r="A652" s="748" t="s">
        <v>585</v>
      </c>
      <c r="B652" s="749" t="s">
        <v>586</v>
      </c>
      <c r="C652" s="750" t="s">
        <v>608</v>
      </c>
      <c r="D652" s="751" t="s">
        <v>609</v>
      </c>
      <c r="E652" s="752">
        <v>50113001</v>
      </c>
      <c r="F652" s="751" t="s">
        <v>617</v>
      </c>
      <c r="G652" s="750" t="s">
        <v>618</v>
      </c>
      <c r="H652" s="750">
        <v>902074</v>
      </c>
      <c r="I652" s="750">
        <v>85278</v>
      </c>
      <c r="J652" s="750" t="s">
        <v>1511</v>
      </c>
      <c r="K652" s="750" t="s">
        <v>1111</v>
      </c>
      <c r="L652" s="753">
        <v>2837.9999999999995</v>
      </c>
      <c r="M652" s="753">
        <v>1</v>
      </c>
      <c r="N652" s="754">
        <v>2837.9999999999995</v>
      </c>
    </row>
    <row r="653" spans="1:14" ht="14.45" customHeight="1" x14ac:dyDescent="0.2">
      <c r="A653" s="748" t="s">
        <v>585</v>
      </c>
      <c r="B653" s="749" t="s">
        <v>586</v>
      </c>
      <c r="C653" s="750" t="s">
        <v>608</v>
      </c>
      <c r="D653" s="751" t="s">
        <v>609</v>
      </c>
      <c r="E653" s="752">
        <v>50113001</v>
      </c>
      <c r="F653" s="751" t="s">
        <v>617</v>
      </c>
      <c r="G653" s="750" t="s">
        <v>625</v>
      </c>
      <c r="H653" s="750">
        <v>192342</v>
      </c>
      <c r="I653" s="750">
        <v>192342</v>
      </c>
      <c r="J653" s="750" t="s">
        <v>1165</v>
      </c>
      <c r="K653" s="750" t="s">
        <v>1166</v>
      </c>
      <c r="L653" s="753">
        <v>137.53</v>
      </c>
      <c r="M653" s="753">
        <v>1</v>
      </c>
      <c r="N653" s="754">
        <v>137.53</v>
      </c>
    </row>
    <row r="654" spans="1:14" ht="14.45" customHeight="1" x14ac:dyDescent="0.2">
      <c r="A654" s="748" t="s">
        <v>585</v>
      </c>
      <c r="B654" s="749" t="s">
        <v>586</v>
      </c>
      <c r="C654" s="750" t="s">
        <v>608</v>
      </c>
      <c r="D654" s="751" t="s">
        <v>609</v>
      </c>
      <c r="E654" s="752">
        <v>50113001</v>
      </c>
      <c r="F654" s="751" t="s">
        <v>617</v>
      </c>
      <c r="G654" s="750" t="s">
        <v>618</v>
      </c>
      <c r="H654" s="750">
        <v>142953</v>
      </c>
      <c r="I654" s="750">
        <v>42953</v>
      </c>
      <c r="J654" s="750" t="s">
        <v>1512</v>
      </c>
      <c r="K654" s="750" t="s">
        <v>1513</v>
      </c>
      <c r="L654" s="753">
        <v>78.899999999999991</v>
      </c>
      <c r="M654" s="753">
        <v>1</v>
      </c>
      <c r="N654" s="754">
        <v>78.899999999999991</v>
      </c>
    </row>
    <row r="655" spans="1:14" ht="14.45" customHeight="1" x14ac:dyDescent="0.2">
      <c r="A655" s="748" t="s">
        <v>585</v>
      </c>
      <c r="B655" s="749" t="s">
        <v>586</v>
      </c>
      <c r="C655" s="750" t="s">
        <v>608</v>
      </c>
      <c r="D655" s="751" t="s">
        <v>609</v>
      </c>
      <c r="E655" s="752">
        <v>50113001</v>
      </c>
      <c r="F655" s="751" t="s">
        <v>617</v>
      </c>
      <c r="G655" s="750" t="s">
        <v>625</v>
      </c>
      <c r="H655" s="750">
        <v>500570</v>
      </c>
      <c r="I655" s="750">
        <v>500570</v>
      </c>
      <c r="J655" s="750" t="s">
        <v>1514</v>
      </c>
      <c r="K655" s="750" t="s">
        <v>1515</v>
      </c>
      <c r="L655" s="753">
        <v>533.58000000000015</v>
      </c>
      <c r="M655" s="753">
        <v>1</v>
      </c>
      <c r="N655" s="754">
        <v>533.58000000000015</v>
      </c>
    </row>
    <row r="656" spans="1:14" ht="14.45" customHeight="1" x14ac:dyDescent="0.2">
      <c r="A656" s="748" t="s">
        <v>585</v>
      </c>
      <c r="B656" s="749" t="s">
        <v>586</v>
      </c>
      <c r="C656" s="750" t="s">
        <v>608</v>
      </c>
      <c r="D656" s="751" t="s">
        <v>609</v>
      </c>
      <c r="E656" s="752">
        <v>50113001</v>
      </c>
      <c r="F656" s="751" t="s">
        <v>617</v>
      </c>
      <c r="G656" s="750" t="s">
        <v>625</v>
      </c>
      <c r="H656" s="750">
        <v>199600</v>
      </c>
      <c r="I656" s="750">
        <v>99600</v>
      </c>
      <c r="J656" s="750" t="s">
        <v>1168</v>
      </c>
      <c r="K656" s="750" t="s">
        <v>1048</v>
      </c>
      <c r="L656" s="753">
        <v>99.86</v>
      </c>
      <c r="M656" s="753">
        <v>1</v>
      </c>
      <c r="N656" s="754">
        <v>99.86</v>
      </c>
    </row>
    <row r="657" spans="1:14" ht="14.45" customHeight="1" x14ac:dyDescent="0.2">
      <c r="A657" s="748" t="s">
        <v>585</v>
      </c>
      <c r="B657" s="749" t="s">
        <v>586</v>
      </c>
      <c r="C657" s="750" t="s">
        <v>608</v>
      </c>
      <c r="D657" s="751" t="s">
        <v>609</v>
      </c>
      <c r="E657" s="752">
        <v>50113001</v>
      </c>
      <c r="F657" s="751" t="s">
        <v>617</v>
      </c>
      <c r="G657" s="750" t="s">
        <v>625</v>
      </c>
      <c r="H657" s="750">
        <v>105496</v>
      </c>
      <c r="I657" s="750">
        <v>5496</v>
      </c>
      <c r="J657" s="750" t="s">
        <v>1168</v>
      </c>
      <c r="K657" s="750" t="s">
        <v>1516</v>
      </c>
      <c r="L657" s="753">
        <v>75.006</v>
      </c>
      <c r="M657" s="753">
        <v>5</v>
      </c>
      <c r="N657" s="754">
        <v>375.03000000000003</v>
      </c>
    </row>
    <row r="658" spans="1:14" ht="14.45" customHeight="1" x14ac:dyDescent="0.2">
      <c r="A658" s="748" t="s">
        <v>585</v>
      </c>
      <c r="B658" s="749" t="s">
        <v>586</v>
      </c>
      <c r="C658" s="750" t="s">
        <v>608</v>
      </c>
      <c r="D658" s="751" t="s">
        <v>609</v>
      </c>
      <c r="E658" s="752">
        <v>50113001</v>
      </c>
      <c r="F658" s="751" t="s">
        <v>617</v>
      </c>
      <c r="G658" s="750" t="s">
        <v>625</v>
      </c>
      <c r="H658" s="750">
        <v>233360</v>
      </c>
      <c r="I658" s="750">
        <v>233360</v>
      </c>
      <c r="J658" s="750" t="s">
        <v>1171</v>
      </c>
      <c r="K658" s="750" t="s">
        <v>1172</v>
      </c>
      <c r="L658" s="753">
        <v>22.044999999999998</v>
      </c>
      <c r="M658" s="753">
        <v>4</v>
      </c>
      <c r="N658" s="754">
        <v>88.179999999999993</v>
      </c>
    </row>
    <row r="659" spans="1:14" ht="14.45" customHeight="1" x14ac:dyDescent="0.2">
      <c r="A659" s="748" t="s">
        <v>585</v>
      </c>
      <c r="B659" s="749" t="s">
        <v>586</v>
      </c>
      <c r="C659" s="750" t="s">
        <v>608</v>
      </c>
      <c r="D659" s="751" t="s">
        <v>609</v>
      </c>
      <c r="E659" s="752">
        <v>50113001</v>
      </c>
      <c r="F659" s="751" t="s">
        <v>617</v>
      </c>
      <c r="G659" s="750" t="s">
        <v>587</v>
      </c>
      <c r="H659" s="750">
        <v>989453</v>
      </c>
      <c r="I659" s="750">
        <v>146899</v>
      </c>
      <c r="J659" s="750" t="s">
        <v>1171</v>
      </c>
      <c r="K659" s="750" t="s">
        <v>1173</v>
      </c>
      <c r="L659" s="753">
        <v>45.81</v>
      </c>
      <c r="M659" s="753">
        <v>8</v>
      </c>
      <c r="N659" s="754">
        <v>366.48</v>
      </c>
    </row>
    <row r="660" spans="1:14" ht="14.45" customHeight="1" x14ac:dyDescent="0.2">
      <c r="A660" s="748" t="s">
        <v>585</v>
      </c>
      <c r="B660" s="749" t="s">
        <v>586</v>
      </c>
      <c r="C660" s="750" t="s">
        <v>608</v>
      </c>
      <c r="D660" s="751" t="s">
        <v>609</v>
      </c>
      <c r="E660" s="752">
        <v>50113001</v>
      </c>
      <c r="F660" s="751" t="s">
        <v>617</v>
      </c>
      <c r="G660" s="750" t="s">
        <v>625</v>
      </c>
      <c r="H660" s="750">
        <v>846141</v>
      </c>
      <c r="I660" s="750">
        <v>107794</v>
      </c>
      <c r="J660" s="750" t="s">
        <v>1176</v>
      </c>
      <c r="K660" s="750" t="s">
        <v>1177</v>
      </c>
      <c r="L660" s="753">
        <v>288.81999999999994</v>
      </c>
      <c r="M660" s="753">
        <v>2</v>
      </c>
      <c r="N660" s="754">
        <v>577.63999999999987</v>
      </c>
    </row>
    <row r="661" spans="1:14" ht="14.45" customHeight="1" x14ac:dyDescent="0.2">
      <c r="A661" s="748" t="s">
        <v>585</v>
      </c>
      <c r="B661" s="749" t="s">
        <v>586</v>
      </c>
      <c r="C661" s="750" t="s">
        <v>608</v>
      </c>
      <c r="D661" s="751" t="s">
        <v>609</v>
      </c>
      <c r="E661" s="752">
        <v>50113001</v>
      </c>
      <c r="F661" s="751" t="s">
        <v>617</v>
      </c>
      <c r="G661" s="750" t="s">
        <v>625</v>
      </c>
      <c r="H661" s="750">
        <v>849578</v>
      </c>
      <c r="I661" s="750">
        <v>149480</v>
      </c>
      <c r="J661" s="750" t="s">
        <v>1178</v>
      </c>
      <c r="K661" s="750" t="s">
        <v>1180</v>
      </c>
      <c r="L661" s="753">
        <v>69.550000000000011</v>
      </c>
      <c r="M661" s="753">
        <v>2</v>
      </c>
      <c r="N661" s="754">
        <v>139.10000000000002</v>
      </c>
    </row>
    <row r="662" spans="1:14" ht="14.45" customHeight="1" x14ac:dyDescent="0.2">
      <c r="A662" s="748" t="s">
        <v>585</v>
      </c>
      <c r="B662" s="749" t="s">
        <v>586</v>
      </c>
      <c r="C662" s="750" t="s">
        <v>608</v>
      </c>
      <c r="D662" s="751" t="s">
        <v>609</v>
      </c>
      <c r="E662" s="752">
        <v>50113001</v>
      </c>
      <c r="F662" s="751" t="s">
        <v>617</v>
      </c>
      <c r="G662" s="750" t="s">
        <v>625</v>
      </c>
      <c r="H662" s="750">
        <v>149483</v>
      </c>
      <c r="I662" s="750">
        <v>149483</v>
      </c>
      <c r="J662" s="750" t="s">
        <v>1178</v>
      </c>
      <c r="K662" s="750" t="s">
        <v>1179</v>
      </c>
      <c r="L662" s="753">
        <v>139.12000000000003</v>
      </c>
      <c r="M662" s="753">
        <v>1</v>
      </c>
      <c r="N662" s="754">
        <v>139.12000000000003</v>
      </c>
    </row>
    <row r="663" spans="1:14" ht="14.45" customHeight="1" x14ac:dyDescent="0.2">
      <c r="A663" s="748" t="s">
        <v>585</v>
      </c>
      <c r="B663" s="749" t="s">
        <v>586</v>
      </c>
      <c r="C663" s="750" t="s">
        <v>608</v>
      </c>
      <c r="D663" s="751" t="s">
        <v>609</v>
      </c>
      <c r="E663" s="752">
        <v>50113002</v>
      </c>
      <c r="F663" s="751" t="s">
        <v>1181</v>
      </c>
      <c r="G663" s="750" t="s">
        <v>618</v>
      </c>
      <c r="H663" s="750">
        <v>149415</v>
      </c>
      <c r="I663" s="750">
        <v>49415</v>
      </c>
      <c r="J663" s="750" t="s">
        <v>1517</v>
      </c>
      <c r="K663" s="750" t="s">
        <v>1518</v>
      </c>
      <c r="L663" s="753">
        <v>1718.7159999999999</v>
      </c>
      <c r="M663" s="753">
        <v>5</v>
      </c>
      <c r="N663" s="754">
        <v>8593.58</v>
      </c>
    </row>
    <row r="664" spans="1:14" ht="14.45" customHeight="1" x14ac:dyDescent="0.2">
      <c r="A664" s="748" t="s">
        <v>585</v>
      </c>
      <c r="B664" s="749" t="s">
        <v>586</v>
      </c>
      <c r="C664" s="750" t="s">
        <v>608</v>
      </c>
      <c r="D664" s="751" t="s">
        <v>609</v>
      </c>
      <c r="E664" s="752">
        <v>50113002</v>
      </c>
      <c r="F664" s="751" t="s">
        <v>1181</v>
      </c>
      <c r="G664" s="750" t="s">
        <v>618</v>
      </c>
      <c r="H664" s="750">
        <v>149409</v>
      </c>
      <c r="I664" s="750">
        <v>49409</v>
      </c>
      <c r="J664" s="750" t="s">
        <v>1519</v>
      </c>
      <c r="K664" s="750" t="s">
        <v>1518</v>
      </c>
      <c r="L664" s="753">
        <v>1363.5978378378381</v>
      </c>
      <c r="M664" s="753">
        <v>37</v>
      </c>
      <c r="N664" s="754">
        <v>50453.12000000001</v>
      </c>
    </row>
    <row r="665" spans="1:14" ht="14.45" customHeight="1" x14ac:dyDescent="0.2">
      <c r="A665" s="748" t="s">
        <v>585</v>
      </c>
      <c r="B665" s="749" t="s">
        <v>586</v>
      </c>
      <c r="C665" s="750" t="s">
        <v>608</v>
      </c>
      <c r="D665" s="751" t="s">
        <v>609</v>
      </c>
      <c r="E665" s="752">
        <v>50113002</v>
      </c>
      <c r="F665" s="751" t="s">
        <v>1181</v>
      </c>
      <c r="G665" s="750" t="s">
        <v>618</v>
      </c>
      <c r="H665" s="750">
        <v>142003</v>
      </c>
      <c r="I665" s="750">
        <v>142003</v>
      </c>
      <c r="J665" s="750" t="s">
        <v>1520</v>
      </c>
      <c r="K665" s="750" t="s">
        <v>1518</v>
      </c>
      <c r="L665" s="753">
        <v>3410.0000000000005</v>
      </c>
      <c r="M665" s="753">
        <v>3</v>
      </c>
      <c r="N665" s="754">
        <v>10230.000000000002</v>
      </c>
    </row>
    <row r="666" spans="1:14" ht="14.45" customHeight="1" x14ac:dyDescent="0.2">
      <c r="A666" s="748" t="s">
        <v>585</v>
      </c>
      <c r="B666" s="749" t="s">
        <v>586</v>
      </c>
      <c r="C666" s="750" t="s">
        <v>608</v>
      </c>
      <c r="D666" s="751" t="s">
        <v>609</v>
      </c>
      <c r="E666" s="752">
        <v>50113002</v>
      </c>
      <c r="F666" s="751" t="s">
        <v>1181</v>
      </c>
      <c r="G666" s="750" t="s">
        <v>618</v>
      </c>
      <c r="H666" s="750">
        <v>58629</v>
      </c>
      <c r="I666" s="750">
        <v>58629</v>
      </c>
      <c r="J666" s="750" t="s">
        <v>1521</v>
      </c>
      <c r="K666" s="750" t="s">
        <v>1518</v>
      </c>
      <c r="L666" s="753">
        <v>2970</v>
      </c>
      <c r="M666" s="753">
        <v>1</v>
      </c>
      <c r="N666" s="754">
        <v>2970</v>
      </c>
    </row>
    <row r="667" spans="1:14" ht="14.45" customHeight="1" x14ac:dyDescent="0.2">
      <c r="A667" s="748" t="s">
        <v>585</v>
      </c>
      <c r="B667" s="749" t="s">
        <v>586</v>
      </c>
      <c r="C667" s="750" t="s">
        <v>608</v>
      </c>
      <c r="D667" s="751" t="s">
        <v>609</v>
      </c>
      <c r="E667" s="752">
        <v>50113002</v>
      </c>
      <c r="F667" s="751" t="s">
        <v>1181</v>
      </c>
      <c r="G667" s="750" t="s">
        <v>618</v>
      </c>
      <c r="H667" s="750">
        <v>152194</v>
      </c>
      <c r="I667" s="750">
        <v>152194</v>
      </c>
      <c r="J667" s="750" t="s">
        <v>1522</v>
      </c>
      <c r="K667" s="750" t="s">
        <v>1183</v>
      </c>
      <c r="L667" s="753">
        <v>3602.1707692307687</v>
      </c>
      <c r="M667" s="753">
        <v>13</v>
      </c>
      <c r="N667" s="754">
        <v>46828.219999999994</v>
      </c>
    </row>
    <row r="668" spans="1:14" ht="14.45" customHeight="1" x14ac:dyDescent="0.2">
      <c r="A668" s="748" t="s">
        <v>585</v>
      </c>
      <c r="B668" s="749" t="s">
        <v>586</v>
      </c>
      <c r="C668" s="750" t="s">
        <v>608</v>
      </c>
      <c r="D668" s="751" t="s">
        <v>609</v>
      </c>
      <c r="E668" s="752">
        <v>50113002</v>
      </c>
      <c r="F668" s="751" t="s">
        <v>1181</v>
      </c>
      <c r="G668" s="750" t="s">
        <v>618</v>
      </c>
      <c r="H668" s="750">
        <v>213103</v>
      </c>
      <c r="I668" s="750">
        <v>213103</v>
      </c>
      <c r="J668" s="750" t="s">
        <v>1523</v>
      </c>
      <c r="K668" s="750" t="s">
        <v>1183</v>
      </c>
      <c r="L668" s="753">
        <v>3625.3713333333335</v>
      </c>
      <c r="M668" s="753">
        <v>15</v>
      </c>
      <c r="N668" s="754">
        <v>54380.57</v>
      </c>
    </row>
    <row r="669" spans="1:14" ht="14.45" customHeight="1" x14ac:dyDescent="0.2">
      <c r="A669" s="748" t="s">
        <v>585</v>
      </c>
      <c r="B669" s="749" t="s">
        <v>586</v>
      </c>
      <c r="C669" s="750" t="s">
        <v>608</v>
      </c>
      <c r="D669" s="751" t="s">
        <v>609</v>
      </c>
      <c r="E669" s="752">
        <v>50113002</v>
      </c>
      <c r="F669" s="751" t="s">
        <v>1181</v>
      </c>
      <c r="G669" s="750" t="s">
        <v>618</v>
      </c>
      <c r="H669" s="750">
        <v>394774</v>
      </c>
      <c r="I669" s="750">
        <v>157118</v>
      </c>
      <c r="J669" s="750" t="s">
        <v>1187</v>
      </c>
      <c r="K669" s="750" t="s">
        <v>1188</v>
      </c>
      <c r="L669" s="753">
        <v>3740.0000068287127</v>
      </c>
      <c r="M669" s="753">
        <v>27</v>
      </c>
      <c r="N669" s="754">
        <v>100980.00018437524</v>
      </c>
    </row>
    <row r="670" spans="1:14" ht="14.45" customHeight="1" x14ac:dyDescent="0.2">
      <c r="A670" s="748" t="s">
        <v>585</v>
      </c>
      <c r="B670" s="749" t="s">
        <v>586</v>
      </c>
      <c r="C670" s="750" t="s">
        <v>608</v>
      </c>
      <c r="D670" s="751" t="s">
        <v>609</v>
      </c>
      <c r="E670" s="752">
        <v>50113006</v>
      </c>
      <c r="F670" s="751" t="s">
        <v>1189</v>
      </c>
      <c r="G670" s="750" t="s">
        <v>625</v>
      </c>
      <c r="H670" s="750">
        <v>33833</v>
      </c>
      <c r="I670" s="750">
        <v>33833</v>
      </c>
      <c r="J670" s="750" t="s">
        <v>1190</v>
      </c>
      <c r="K670" s="750" t="s">
        <v>1191</v>
      </c>
      <c r="L670" s="753">
        <v>163.66999999999999</v>
      </c>
      <c r="M670" s="753">
        <v>6</v>
      </c>
      <c r="N670" s="754">
        <v>982.01999999999987</v>
      </c>
    </row>
    <row r="671" spans="1:14" ht="14.45" customHeight="1" x14ac:dyDescent="0.2">
      <c r="A671" s="748" t="s">
        <v>585</v>
      </c>
      <c r="B671" s="749" t="s">
        <v>586</v>
      </c>
      <c r="C671" s="750" t="s">
        <v>608</v>
      </c>
      <c r="D671" s="751" t="s">
        <v>609</v>
      </c>
      <c r="E671" s="752">
        <v>50113006</v>
      </c>
      <c r="F671" s="751" t="s">
        <v>1189</v>
      </c>
      <c r="G671" s="750" t="s">
        <v>625</v>
      </c>
      <c r="H671" s="750">
        <v>133339</v>
      </c>
      <c r="I671" s="750">
        <v>33339</v>
      </c>
      <c r="J671" s="750" t="s">
        <v>1524</v>
      </c>
      <c r="K671" s="750" t="s">
        <v>1525</v>
      </c>
      <c r="L671" s="753">
        <v>40.920000000000009</v>
      </c>
      <c r="M671" s="753">
        <v>9</v>
      </c>
      <c r="N671" s="754">
        <v>368.28000000000009</v>
      </c>
    </row>
    <row r="672" spans="1:14" ht="14.45" customHeight="1" x14ac:dyDescent="0.2">
      <c r="A672" s="748" t="s">
        <v>585</v>
      </c>
      <c r="B672" s="749" t="s">
        <v>586</v>
      </c>
      <c r="C672" s="750" t="s">
        <v>608</v>
      </c>
      <c r="D672" s="751" t="s">
        <v>609</v>
      </c>
      <c r="E672" s="752">
        <v>50113006</v>
      </c>
      <c r="F672" s="751" t="s">
        <v>1189</v>
      </c>
      <c r="G672" s="750" t="s">
        <v>625</v>
      </c>
      <c r="H672" s="750">
        <v>133340</v>
      </c>
      <c r="I672" s="750">
        <v>33340</v>
      </c>
      <c r="J672" s="750" t="s">
        <v>1526</v>
      </c>
      <c r="K672" s="750" t="s">
        <v>1525</v>
      </c>
      <c r="L672" s="753">
        <v>40.919999999999995</v>
      </c>
      <c r="M672" s="753">
        <v>16</v>
      </c>
      <c r="N672" s="754">
        <v>654.71999999999991</v>
      </c>
    </row>
    <row r="673" spans="1:14" ht="14.45" customHeight="1" x14ac:dyDescent="0.2">
      <c r="A673" s="748" t="s">
        <v>585</v>
      </c>
      <c r="B673" s="749" t="s">
        <v>586</v>
      </c>
      <c r="C673" s="750" t="s">
        <v>608</v>
      </c>
      <c r="D673" s="751" t="s">
        <v>609</v>
      </c>
      <c r="E673" s="752">
        <v>50113006</v>
      </c>
      <c r="F673" s="751" t="s">
        <v>1189</v>
      </c>
      <c r="G673" s="750" t="s">
        <v>618</v>
      </c>
      <c r="H673" s="750">
        <v>502019</v>
      </c>
      <c r="I673" s="750">
        <v>0</v>
      </c>
      <c r="J673" s="750" t="s">
        <v>1527</v>
      </c>
      <c r="K673" s="750" t="s">
        <v>1528</v>
      </c>
      <c r="L673" s="753">
        <v>180.33166721262285</v>
      </c>
      <c r="M673" s="753">
        <v>12</v>
      </c>
      <c r="N673" s="754">
        <v>2163.9800065514742</v>
      </c>
    </row>
    <row r="674" spans="1:14" ht="14.45" customHeight="1" x14ac:dyDescent="0.2">
      <c r="A674" s="748" t="s">
        <v>585</v>
      </c>
      <c r="B674" s="749" t="s">
        <v>586</v>
      </c>
      <c r="C674" s="750" t="s">
        <v>608</v>
      </c>
      <c r="D674" s="751" t="s">
        <v>609</v>
      </c>
      <c r="E674" s="752">
        <v>50113006</v>
      </c>
      <c r="F674" s="751" t="s">
        <v>1189</v>
      </c>
      <c r="G674" s="750" t="s">
        <v>618</v>
      </c>
      <c r="H674" s="750">
        <v>993899</v>
      </c>
      <c r="I674" s="750">
        <v>0</v>
      </c>
      <c r="J674" s="750" t="s">
        <v>1529</v>
      </c>
      <c r="K674" s="750" t="s">
        <v>1530</v>
      </c>
      <c r="L674" s="753">
        <v>185.73666644828421</v>
      </c>
      <c r="M674" s="753">
        <v>30</v>
      </c>
      <c r="N674" s="754">
        <v>5572.0999934485262</v>
      </c>
    </row>
    <row r="675" spans="1:14" ht="14.45" customHeight="1" x14ac:dyDescent="0.2">
      <c r="A675" s="748" t="s">
        <v>585</v>
      </c>
      <c r="B675" s="749" t="s">
        <v>586</v>
      </c>
      <c r="C675" s="750" t="s">
        <v>608</v>
      </c>
      <c r="D675" s="751" t="s">
        <v>609</v>
      </c>
      <c r="E675" s="752">
        <v>50113006</v>
      </c>
      <c r="F675" s="751" t="s">
        <v>1189</v>
      </c>
      <c r="G675" s="750" t="s">
        <v>625</v>
      </c>
      <c r="H675" s="750">
        <v>33855</v>
      </c>
      <c r="I675" s="750">
        <v>33855</v>
      </c>
      <c r="J675" s="750" t="s">
        <v>1531</v>
      </c>
      <c r="K675" s="750" t="s">
        <v>1532</v>
      </c>
      <c r="L675" s="753">
        <v>179.26000000000002</v>
      </c>
      <c r="M675" s="753">
        <v>4</v>
      </c>
      <c r="N675" s="754">
        <v>717.04000000000008</v>
      </c>
    </row>
    <row r="676" spans="1:14" ht="14.45" customHeight="1" x14ac:dyDescent="0.2">
      <c r="A676" s="748" t="s">
        <v>585</v>
      </c>
      <c r="B676" s="749" t="s">
        <v>586</v>
      </c>
      <c r="C676" s="750" t="s">
        <v>608</v>
      </c>
      <c r="D676" s="751" t="s">
        <v>609</v>
      </c>
      <c r="E676" s="752">
        <v>50113006</v>
      </c>
      <c r="F676" s="751" t="s">
        <v>1189</v>
      </c>
      <c r="G676" s="750" t="s">
        <v>625</v>
      </c>
      <c r="H676" s="750">
        <v>33898</v>
      </c>
      <c r="I676" s="750">
        <v>33898</v>
      </c>
      <c r="J676" s="750" t="s">
        <v>1533</v>
      </c>
      <c r="K676" s="750" t="s">
        <v>1193</v>
      </c>
      <c r="L676" s="753">
        <v>135.6</v>
      </c>
      <c r="M676" s="753">
        <v>8</v>
      </c>
      <c r="N676" s="754">
        <v>1084.8</v>
      </c>
    </row>
    <row r="677" spans="1:14" ht="14.45" customHeight="1" x14ac:dyDescent="0.2">
      <c r="A677" s="748" t="s">
        <v>585</v>
      </c>
      <c r="B677" s="749" t="s">
        <v>586</v>
      </c>
      <c r="C677" s="750" t="s">
        <v>608</v>
      </c>
      <c r="D677" s="751" t="s">
        <v>609</v>
      </c>
      <c r="E677" s="752">
        <v>50113006</v>
      </c>
      <c r="F677" s="751" t="s">
        <v>1189</v>
      </c>
      <c r="G677" s="750" t="s">
        <v>625</v>
      </c>
      <c r="H677" s="750">
        <v>33751</v>
      </c>
      <c r="I677" s="750">
        <v>33751</v>
      </c>
      <c r="J677" s="750" t="s">
        <v>1534</v>
      </c>
      <c r="K677" s="750" t="s">
        <v>1535</v>
      </c>
      <c r="L677" s="753">
        <v>108.46000000000001</v>
      </c>
      <c r="M677" s="753">
        <v>5</v>
      </c>
      <c r="N677" s="754">
        <v>542.30000000000007</v>
      </c>
    </row>
    <row r="678" spans="1:14" ht="14.45" customHeight="1" x14ac:dyDescent="0.2">
      <c r="A678" s="748" t="s">
        <v>585</v>
      </c>
      <c r="B678" s="749" t="s">
        <v>586</v>
      </c>
      <c r="C678" s="750" t="s">
        <v>608</v>
      </c>
      <c r="D678" s="751" t="s">
        <v>609</v>
      </c>
      <c r="E678" s="752">
        <v>50113006</v>
      </c>
      <c r="F678" s="751" t="s">
        <v>1189</v>
      </c>
      <c r="G678" s="750" t="s">
        <v>625</v>
      </c>
      <c r="H678" s="750">
        <v>33750</v>
      </c>
      <c r="I678" s="750">
        <v>33750</v>
      </c>
      <c r="J678" s="750" t="s">
        <v>1536</v>
      </c>
      <c r="K678" s="750" t="s">
        <v>1535</v>
      </c>
      <c r="L678" s="753">
        <v>111.95000000000002</v>
      </c>
      <c r="M678" s="753">
        <v>5</v>
      </c>
      <c r="N678" s="754">
        <v>559.75000000000011</v>
      </c>
    </row>
    <row r="679" spans="1:14" ht="14.45" customHeight="1" x14ac:dyDescent="0.2">
      <c r="A679" s="748" t="s">
        <v>585</v>
      </c>
      <c r="B679" s="749" t="s">
        <v>586</v>
      </c>
      <c r="C679" s="750" t="s">
        <v>608</v>
      </c>
      <c r="D679" s="751" t="s">
        <v>609</v>
      </c>
      <c r="E679" s="752">
        <v>50113006</v>
      </c>
      <c r="F679" s="751" t="s">
        <v>1189</v>
      </c>
      <c r="G679" s="750" t="s">
        <v>625</v>
      </c>
      <c r="H679" s="750">
        <v>33859</v>
      </c>
      <c r="I679" s="750">
        <v>33859</v>
      </c>
      <c r="J679" s="750" t="s">
        <v>1537</v>
      </c>
      <c r="K679" s="750" t="s">
        <v>1191</v>
      </c>
      <c r="L679" s="753">
        <v>129.97</v>
      </c>
      <c r="M679" s="753">
        <v>2</v>
      </c>
      <c r="N679" s="754">
        <v>259.94</v>
      </c>
    </row>
    <row r="680" spans="1:14" ht="14.45" customHeight="1" x14ac:dyDescent="0.2">
      <c r="A680" s="748" t="s">
        <v>585</v>
      </c>
      <c r="B680" s="749" t="s">
        <v>586</v>
      </c>
      <c r="C680" s="750" t="s">
        <v>608</v>
      </c>
      <c r="D680" s="751" t="s">
        <v>609</v>
      </c>
      <c r="E680" s="752">
        <v>50113006</v>
      </c>
      <c r="F680" s="751" t="s">
        <v>1189</v>
      </c>
      <c r="G680" s="750" t="s">
        <v>625</v>
      </c>
      <c r="H680" s="750">
        <v>33858</v>
      </c>
      <c r="I680" s="750">
        <v>33858</v>
      </c>
      <c r="J680" s="750" t="s">
        <v>1538</v>
      </c>
      <c r="K680" s="750" t="s">
        <v>1191</v>
      </c>
      <c r="L680" s="753">
        <v>129.96999999999997</v>
      </c>
      <c r="M680" s="753">
        <v>4</v>
      </c>
      <c r="N680" s="754">
        <v>519.87999999999988</v>
      </c>
    </row>
    <row r="681" spans="1:14" ht="14.45" customHeight="1" x14ac:dyDescent="0.2">
      <c r="A681" s="748" t="s">
        <v>585</v>
      </c>
      <c r="B681" s="749" t="s">
        <v>586</v>
      </c>
      <c r="C681" s="750" t="s">
        <v>608</v>
      </c>
      <c r="D681" s="751" t="s">
        <v>609</v>
      </c>
      <c r="E681" s="752">
        <v>50113006</v>
      </c>
      <c r="F681" s="751" t="s">
        <v>1189</v>
      </c>
      <c r="G681" s="750" t="s">
        <v>625</v>
      </c>
      <c r="H681" s="750">
        <v>33848</v>
      </c>
      <c r="I681" s="750">
        <v>33848</v>
      </c>
      <c r="J681" s="750" t="s">
        <v>1539</v>
      </c>
      <c r="K681" s="750" t="s">
        <v>1191</v>
      </c>
      <c r="L681" s="753">
        <v>122.69</v>
      </c>
      <c r="M681" s="753">
        <v>2</v>
      </c>
      <c r="N681" s="754">
        <v>245.38</v>
      </c>
    </row>
    <row r="682" spans="1:14" ht="14.45" customHeight="1" x14ac:dyDescent="0.2">
      <c r="A682" s="748" t="s">
        <v>585</v>
      </c>
      <c r="B682" s="749" t="s">
        <v>586</v>
      </c>
      <c r="C682" s="750" t="s">
        <v>608</v>
      </c>
      <c r="D682" s="751" t="s">
        <v>609</v>
      </c>
      <c r="E682" s="752">
        <v>50113006</v>
      </c>
      <c r="F682" s="751" t="s">
        <v>1189</v>
      </c>
      <c r="G682" s="750" t="s">
        <v>625</v>
      </c>
      <c r="H682" s="750">
        <v>33857</v>
      </c>
      <c r="I682" s="750">
        <v>33857</v>
      </c>
      <c r="J682" s="750" t="s">
        <v>1540</v>
      </c>
      <c r="K682" s="750" t="s">
        <v>1191</v>
      </c>
      <c r="L682" s="753">
        <v>129.97</v>
      </c>
      <c r="M682" s="753">
        <v>1</v>
      </c>
      <c r="N682" s="754">
        <v>129.97</v>
      </c>
    </row>
    <row r="683" spans="1:14" ht="14.45" customHeight="1" x14ac:dyDescent="0.2">
      <c r="A683" s="748" t="s">
        <v>585</v>
      </c>
      <c r="B683" s="749" t="s">
        <v>586</v>
      </c>
      <c r="C683" s="750" t="s">
        <v>608</v>
      </c>
      <c r="D683" s="751" t="s">
        <v>609</v>
      </c>
      <c r="E683" s="752">
        <v>50113006</v>
      </c>
      <c r="F683" s="751" t="s">
        <v>1189</v>
      </c>
      <c r="G683" s="750" t="s">
        <v>625</v>
      </c>
      <c r="H683" s="750">
        <v>33424</v>
      </c>
      <c r="I683" s="750">
        <v>33424</v>
      </c>
      <c r="J683" s="750" t="s">
        <v>1541</v>
      </c>
      <c r="K683" s="750" t="s">
        <v>1542</v>
      </c>
      <c r="L683" s="753">
        <v>324.9899999999999</v>
      </c>
      <c r="M683" s="753">
        <v>76</v>
      </c>
      <c r="N683" s="754">
        <v>24699.239999999991</v>
      </c>
    </row>
    <row r="684" spans="1:14" ht="14.45" customHeight="1" x14ac:dyDescent="0.2">
      <c r="A684" s="748" t="s">
        <v>585</v>
      </c>
      <c r="B684" s="749" t="s">
        <v>586</v>
      </c>
      <c r="C684" s="750" t="s">
        <v>608</v>
      </c>
      <c r="D684" s="751" t="s">
        <v>609</v>
      </c>
      <c r="E684" s="752">
        <v>50113006</v>
      </c>
      <c r="F684" s="751" t="s">
        <v>1189</v>
      </c>
      <c r="G684" s="750" t="s">
        <v>625</v>
      </c>
      <c r="H684" s="750">
        <v>848207</v>
      </c>
      <c r="I684" s="750">
        <v>33422</v>
      </c>
      <c r="J684" s="750" t="s">
        <v>1543</v>
      </c>
      <c r="K684" s="750" t="s">
        <v>1544</v>
      </c>
      <c r="L684" s="753">
        <v>159.89249999999998</v>
      </c>
      <c r="M684" s="753">
        <v>32</v>
      </c>
      <c r="N684" s="754">
        <v>5116.5599999999995</v>
      </c>
    </row>
    <row r="685" spans="1:14" ht="14.45" customHeight="1" x14ac:dyDescent="0.2">
      <c r="A685" s="748" t="s">
        <v>585</v>
      </c>
      <c r="B685" s="749" t="s">
        <v>586</v>
      </c>
      <c r="C685" s="750" t="s">
        <v>608</v>
      </c>
      <c r="D685" s="751" t="s">
        <v>609</v>
      </c>
      <c r="E685" s="752">
        <v>50113006</v>
      </c>
      <c r="F685" s="751" t="s">
        <v>1189</v>
      </c>
      <c r="G685" s="750" t="s">
        <v>618</v>
      </c>
      <c r="H685" s="750">
        <v>994230</v>
      </c>
      <c r="I685" s="750">
        <v>666</v>
      </c>
      <c r="J685" s="750" t="s">
        <v>1545</v>
      </c>
      <c r="K685" s="750" t="s">
        <v>1546</v>
      </c>
      <c r="L685" s="753">
        <v>185.64</v>
      </c>
      <c r="M685" s="753">
        <v>30</v>
      </c>
      <c r="N685" s="754">
        <v>5569.2</v>
      </c>
    </row>
    <row r="686" spans="1:14" ht="14.45" customHeight="1" x14ac:dyDescent="0.2">
      <c r="A686" s="748" t="s">
        <v>585</v>
      </c>
      <c r="B686" s="749" t="s">
        <v>586</v>
      </c>
      <c r="C686" s="750" t="s">
        <v>608</v>
      </c>
      <c r="D686" s="751" t="s">
        <v>609</v>
      </c>
      <c r="E686" s="752">
        <v>50113006</v>
      </c>
      <c r="F686" s="751" t="s">
        <v>1189</v>
      </c>
      <c r="G686" s="750" t="s">
        <v>625</v>
      </c>
      <c r="H686" s="750">
        <v>133146</v>
      </c>
      <c r="I686" s="750">
        <v>33530</v>
      </c>
      <c r="J686" s="750" t="s">
        <v>1547</v>
      </c>
      <c r="K686" s="750" t="s">
        <v>1548</v>
      </c>
      <c r="L686" s="753">
        <v>156.49</v>
      </c>
      <c r="M686" s="753">
        <v>7</v>
      </c>
      <c r="N686" s="754">
        <v>1095.43</v>
      </c>
    </row>
    <row r="687" spans="1:14" ht="14.45" customHeight="1" x14ac:dyDescent="0.2">
      <c r="A687" s="748" t="s">
        <v>585</v>
      </c>
      <c r="B687" s="749" t="s">
        <v>586</v>
      </c>
      <c r="C687" s="750" t="s">
        <v>608</v>
      </c>
      <c r="D687" s="751" t="s">
        <v>609</v>
      </c>
      <c r="E687" s="752">
        <v>50113006</v>
      </c>
      <c r="F687" s="751" t="s">
        <v>1189</v>
      </c>
      <c r="G687" s="750" t="s">
        <v>618</v>
      </c>
      <c r="H687" s="750">
        <v>841761</v>
      </c>
      <c r="I687" s="750">
        <v>0</v>
      </c>
      <c r="J687" s="750" t="s">
        <v>1194</v>
      </c>
      <c r="K687" s="750" t="s">
        <v>587</v>
      </c>
      <c r="L687" s="753">
        <v>134.33000000000001</v>
      </c>
      <c r="M687" s="753">
        <v>1</v>
      </c>
      <c r="N687" s="754">
        <v>134.33000000000001</v>
      </c>
    </row>
    <row r="688" spans="1:14" ht="14.45" customHeight="1" x14ac:dyDescent="0.2">
      <c r="A688" s="748" t="s">
        <v>585</v>
      </c>
      <c r="B688" s="749" t="s">
        <v>586</v>
      </c>
      <c r="C688" s="750" t="s">
        <v>608</v>
      </c>
      <c r="D688" s="751" t="s">
        <v>609</v>
      </c>
      <c r="E688" s="752">
        <v>50113007</v>
      </c>
      <c r="F688" s="751" t="s">
        <v>1549</v>
      </c>
      <c r="G688" s="750" t="s">
        <v>618</v>
      </c>
      <c r="H688" s="750">
        <v>106480</v>
      </c>
      <c r="I688" s="750">
        <v>6480</v>
      </c>
      <c r="J688" s="750" t="s">
        <v>1550</v>
      </c>
      <c r="K688" s="750" t="s">
        <v>1551</v>
      </c>
      <c r="L688" s="753">
        <v>3900</v>
      </c>
      <c r="M688" s="753">
        <v>1</v>
      </c>
      <c r="N688" s="754">
        <v>3900</v>
      </c>
    </row>
    <row r="689" spans="1:14" ht="14.45" customHeight="1" x14ac:dyDescent="0.2">
      <c r="A689" s="748" t="s">
        <v>585</v>
      </c>
      <c r="B689" s="749" t="s">
        <v>586</v>
      </c>
      <c r="C689" s="750" t="s">
        <v>608</v>
      </c>
      <c r="D689" s="751" t="s">
        <v>609</v>
      </c>
      <c r="E689" s="752">
        <v>50113008</v>
      </c>
      <c r="F689" s="751" t="s">
        <v>1197</v>
      </c>
      <c r="G689" s="750"/>
      <c r="H689" s="750"/>
      <c r="I689" s="750">
        <v>138455</v>
      </c>
      <c r="J689" s="750" t="s">
        <v>1552</v>
      </c>
      <c r="K689" s="750" t="s">
        <v>1553</v>
      </c>
      <c r="L689" s="753">
        <v>1068.2099692134534</v>
      </c>
      <c r="M689" s="753">
        <v>59</v>
      </c>
      <c r="N689" s="754">
        <v>63024.38818359375</v>
      </c>
    </row>
    <row r="690" spans="1:14" ht="14.45" customHeight="1" x14ac:dyDescent="0.2">
      <c r="A690" s="748" t="s">
        <v>585</v>
      </c>
      <c r="B690" s="749" t="s">
        <v>586</v>
      </c>
      <c r="C690" s="750" t="s">
        <v>608</v>
      </c>
      <c r="D690" s="751" t="s">
        <v>609</v>
      </c>
      <c r="E690" s="752">
        <v>50113008</v>
      </c>
      <c r="F690" s="751" t="s">
        <v>1197</v>
      </c>
      <c r="G690" s="750"/>
      <c r="H690" s="750"/>
      <c r="I690" s="750">
        <v>129056</v>
      </c>
      <c r="J690" s="750" t="s">
        <v>1554</v>
      </c>
      <c r="K690" s="750" t="s">
        <v>1555</v>
      </c>
      <c r="L690" s="753">
        <v>2168.56005859375</v>
      </c>
      <c r="M690" s="753">
        <v>45</v>
      </c>
      <c r="N690" s="754">
        <v>97585.20263671875</v>
      </c>
    </row>
    <row r="691" spans="1:14" ht="14.45" customHeight="1" x14ac:dyDescent="0.2">
      <c r="A691" s="748" t="s">
        <v>585</v>
      </c>
      <c r="B691" s="749" t="s">
        <v>586</v>
      </c>
      <c r="C691" s="750" t="s">
        <v>608</v>
      </c>
      <c r="D691" s="751" t="s">
        <v>609</v>
      </c>
      <c r="E691" s="752">
        <v>50113008</v>
      </c>
      <c r="F691" s="751" t="s">
        <v>1197</v>
      </c>
      <c r="G691" s="750"/>
      <c r="H691" s="750"/>
      <c r="I691" s="750">
        <v>62464</v>
      </c>
      <c r="J691" s="750" t="s">
        <v>1198</v>
      </c>
      <c r="K691" s="750" t="s">
        <v>1199</v>
      </c>
      <c r="L691" s="753">
        <v>9157.7597888764885</v>
      </c>
      <c r="M691" s="753">
        <v>84</v>
      </c>
      <c r="N691" s="754">
        <v>769251.822265625</v>
      </c>
    </row>
    <row r="692" spans="1:14" ht="14.45" customHeight="1" x14ac:dyDescent="0.2">
      <c r="A692" s="748" t="s">
        <v>585</v>
      </c>
      <c r="B692" s="749" t="s">
        <v>586</v>
      </c>
      <c r="C692" s="750" t="s">
        <v>608</v>
      </c>
      <c r="D692" s="751" t="s">
        <v>609</v>
      </c>
      <c r="E692" s="752">
        <v>50113008</v>
      </c>
      <c r="F692" s="751" t="s">
        <v>1197</v>
      </c>
      <c r="G692" s="750"/>
      <c r="H692" s="750"/>
      <c r="I692" s="750">
        <v>205966</v>
      </c>
      <c r="J692" s="750" t="s">
        <v>1556</v>
      </c>
      <c r="K692" s="750" t="s">
        <v>1553</v>
      </c>
      <c r="L692" s="753">
        <v>1287</v>
      </c>
      <c r="M692" s="753">
        <v>18</v>
      </c>
      <c r="N692" s="754">
        <v>23166</v>
      </c>
    </row>
    <row r="693" spans="1:14" ht="14.45" customHeight="1" x14ac:dyDescent="0.2">
      <c r="A693" s="748" t="s">
        <v>585</v>
      </c>
      <c r="B693" s="749" t="s">
        <v>586</v>
      </c>
      <c r="C693" s="750" t="s">
        <v>608</v>
      </c>
      <c r="D693" s="751" t="s">
        <v>609</v>
      </c>
      <c r="E693" s="752">
        <v>50113008</v>
      </c>
      <c r="F693" s="751" t="s">
        <v>1197</v>
      </c>
      <c r="G693" s="750"/>
      <c r="H693" s="750"/>
      <c r="I693" s="750">
        <v>230687</v>
      </c>
      <c r="J693" s="750" t="s">
        <v>1200</v>
      </c>
      <c r="K693" s="750" t="s">
        <v>1557</v>
      </c>
      <c r="L693" s="753">
        <v>4305.39990234375</v>
      </c>
      <c r="M693" s="753">
        <v>12</v>
      </c>
      <c r="N693" s="754">
        <v>51664.798828125</v>
      </c>
    </row>
    <row r="694" spans="1:14" ht="14.45" customHeight="1" x14ac:dyDescent="0.2">
      <c r="A694" s="748" t="s">
        <v>585</v>
      </c>
      <c r="B694" s="749" t="s">
        <v>586</v>
      </c>
      <c r="C694" s="750" t="s">
        <v>608</v>
      </c>
      <c r="D694" s="751" t="s">
        <v>609</v>
      </c>
      <c r="E694" s="752">
        <v>50113008</v>
      </c>
      <c r="F694" s="751" t="s">
        <v>1197</v>
      </c>
      <c r="G694" s="750"/>
      <c r="H694" s="750"/>
      <c r="I694" s="750">
        <v>230686</v>
      </c>
      <c r="J694" s="750" t="s">
        <v>1200</v>
      </c>
      <c r="K694" s="750" t="s">
        <v>1201</v>
      </c>
      <c r="L694" s="753">
        <v>8610.7999023437496</v>
      </c>
      <c r="M694" s="753">
        <v>10</v>
      </c>
      <c r="N694" s="754">
        <v>86107.9990234375</v>
      </c>
    </row>
    <row r="695" spans="1:14" ht="14.45" customHeight="1" x14ac:dyDescent="0.2">
      <c r="A695" s="748" t="s">
        <v>585</v>
      </c>
      <c r="B695" s="749" t="s">
        <v>586</v>
      </c>
      <c r="C695" s="750" t="s">
        <v>608</v>
      </c>
      <c r="D695" s="751" t="s">
        <v>609</v>
      </c>
      <c r="E695" s="752">
        <v>50113008</v>
      </c>
      <c r="F695" s="751" t="s">
        <v>1197</v>
      </c>
      <c r="G695" s="750"/>
      <c r="H695" s="750"/>
      <c r="I695" s="750">
        <v>6480</v>
      </c>
      <c r="J695" s="750" t="s">
        <v>1200</v>
      </c>
      <c r="K695" s="750" t="s">
        <v>1557</v>
      </c>
      <c r="L695" s="753">
        <v>4305.39990234375</v>
      </c>
      <c r="M695" s="753">
        <v>20</v>
      </c>
      <c r="N695" s="754">
        <v>86107.998046875</v>
      </c>
    </row>
    <row r="696" spans="1:14" ht="14.45" customHeight="1" x14ac:dyDescent="0.2">
      <c r="A696" s="748" t="s">
        <v>585</v>
      </c>
      <c r="B696" s="749" t="s">
        <v>586</v>
      </c>
      <c r="C696" s="750" t="s">
        <v>608</v>
      </c>
      <c r="D696" s="751" t="s">
        <v>609</v>
      </c>
      <c r="E696" s="752">
        <v>50113008</v>
      </c>
      <c r="F696" s="751" t="s">
        <v>1197</v>
      </c>
      <c r="G696" s="750"/>
      <c r="H696" s="750"/>
      <c r="I696" s="750">
        <v>212531</v>
      </c>
      <c r="J696" s="750" t="s">
        <v>1200</v>
      </c>
      <c r="K696" s="750" t="s">
        <v>1201</v>
      </c>
      <c r="L696" s="753">
        <v>8610.7998046875</v>
      </c>
      <c r="M696" s="753">
        <v>7</v>
      </c>
      <c r="N696" s="754">
        <v>60275.5986328125</v>
      </c>
    </row>
    <row r="697" spans="1:14" ht="14.45" customHeight="1" x14ac:dyDescent="0.2">
      <c r="A697" s="748" t="s">
        <v>585</v>
      </c>
      <c r="B697" s="749" t="s">
        <v>586</v>
      </c>
      <c r="C697" s="750" t="s">
        <v>608</v>
      </c>
      <c r="D697" s="751" t="s">
        <v>609</v>
      </c>
      <c r="E697" s="752">
        <v>50113011</v>
      </c>
      <c r="F697" s="751" t="s">
        <v>1558</v>
      </c>
      <c r="G697" s="750"/>
      <c r="H697" s="750"/>
      <c r="I697" s="750">
        <v>158152</v>
      </c>
      <c r="J697" s="750" t="s">
        <v>1559</v>
      </c>
      <c r="K697" s="750" t="s">
        <v>1553</v>
      </c>
      <c r="L697" s="753">
        <v>913.34018415178571</v>
      </c>
      <c r="M697" s="753">
        <v>175</v>
      </c>
      <c r="N697" s="754">
        <v>159834.5322265625</v>
      </c>
    </row>
    <row r="698" spans="1:14" ht="14.45" customHeight="1" x14ac:dyDescent="0.2">
      <c r="A698" s="748" t="s">
        <v>585</v>
      </c>
      <c r="B698" s="749" t="s">
        <v>586</v>
      </c>
      <c r="C698" s="750" t="s">
        <v>608</v>
      </c>
      <c r="D698" s="751" t="s">
        <v>609</v>
      </c>
      <c r="E698" s="752">
        <v>50113012</v>
      </c>
      <c r="F698" s="751" t="s">
        <v>1560</v>
      </c>
      <c r="G698" s="750" t="s">
        <v>618</v>
      </c>
      <c r="H698" s="750">
        <v>193650</v>
      </c>
      <c r="I698" s="750">
        <v>93650</v>
      </c>
      <c r="J698" s="750" t="s">
        <v>1561</v>
      </c>
      <c r="K698" s="750" t="s">
        <v>1562</v>
      </c>
      <c r="L698" s="753">
        <v>10536.86</v>
      </c>
      <c r="M698" s="753">
        <v>1</v>
      </c>
      <c r="N698" s="754">
        <v>10536.86</v>
      </c>
    </row>
    <row r="699" spans="1:14" ht="14.45" customHeight="1" x14ac:dyDescent="0.2">
      <c r="A699" s="748" t="s">
        <v>585</v>
      </c>
      <c r="B699" s="749" t="s">
        <v>586</v>
      </c>
      <c r="C699" s="750" t="s">
        <v>608</v>
      </c>
      <c r="D699" s="751" t="s">
        <v>609</v>
      </c>
      <c r="E699" s="752">
        <v>50113013</v>
      </c>
      <c r="F699" s="751" t="s">
        <v>1202</v>
      </c>
      <c r="G699" s="750" t="s">
        <v>625</v>
      </c>
      <c r="H699" s="750">
        <v>194155</v>
      </c>
      <c r="I699" s="750">
        <v>94155</v>
      </c>
      <c r="J699" s="750" t="s">
        <v>1203</v>
      </c>
      <c r="K699" s="750" t="s">
        <v>1204</v>
      </c>
      <c r="L699" s="753">
        <v>320.32</v>
      </c>
      <c r="M699" s="753">
        <v>1</v>
      </c>
      <c r="N699" s="754">
        <v>320.32</v>
      </c>
    </row>
    <row r="700" spans="1:14" ht="14.45" customHeight="1" x14ac:dyDescent="0.2">
      <c r="A700" s="748" t="s">
        <v>585</v>
      </c>
      <c r="B700" s="749" t="s">
        <v>586</v>
      </c>
      <c r="C700" s="750" t="s">
        <v>608</v>
      </c>
      <c r="D700" s="751" t="s">
        <v>609</v>
      </c>
      <c r="E700" s="752">
        <v>50113013</v>
      </c>
      <c r="F700" s="751" t="s">
        <v>1202</v>
      </c>
      <c r="G700" s="750" t="s">
        <v>625</v>
      </c>
      <c r="H700" s="750">
        <v>195147</v>
      </c>
      <c r="I700" s="750">
        <v>195147</v>
      </c>
      <c r="J700" s="750" t="s">
        <v>1563</v>
      </c>
      <c r="K700" s="750" t="s">
        <v>1564</v>
      </c>
      <c r="L700" s="753">
        <v>919.95</v>
      </c>
      <c r="M700" s="753">
        <v>1</v>
      </c>
      <c r="N700" s="754">
        <v>919.95</v>
      </c>
    </row>
    <row r="701" spans="1:14" ht="14.45" customHeight="1" x14ac:dyDescent="0.2">
      <c r="A701" s="748" t="s">
        <v>585</v>
      </c>
      <c r="B701" s="749" t="s">
        <v>586</v>
      </c>
      <c r="C701" s="750" t="s">
        <v>608</v>
      </c>
      <c r="D701" s="751" t="s">
        <v>609</v>
      </c>
      <c r="E701" s="752">
        <v>50113013</v>
      </c>
      <c r="F701" s="751" t="s">
        <v>1202</v>
      </c>
      <c r="G701" s="750" t="s">
        <v>625</v>
      </c>
      <c r="H701" s="750">
        <v>203097</v>
      </c>
      <c r="I701" s="750">
        <v>203097</v>
      </c>
      <c r="J701" s="750" t="s">
        <v>1207</v>
      </c>
      <c r="K701" s="750" t="s">
        <v>1208</v>
      </c>
      <c r="L701" s="753">
        <v>167.54</v>
      </c>
      <c r="M701" s="753">
        <v>1</v>
      </c>
      <c r="N701" s="754">
        <v>167.54</v>
      </c>
    </row>
    <row r="702" spans="1:14" ht="14.45" customHeight="1" x14ac:dyDescent="0.2">
      <c r="A702" s="748" t="s">
        <v>585</v>
      </c>
      <c r="B702" s="749" t="s">
        <v>586</v>
      </c>
      <c r="C702" s="750" t="s">
        <v>608</v>
      </c>
      <c r="D702" s="751" t="s">
        <v>609</v>
      </c>
      <c r="E702" s="752">
        <v>50113013</v>
      </c>
      <c r="F702" s="751" t="s">
        <v>1202</v>
      </c>
      <c r="G702" s="750" t="s">
        <v>618</v>
      </c>
      <c r="H702" s="750">
        <v>172972</v>
      </c>
      <c r="I702" s="750">
        <v>72972</v>
      </c>
      <c r="J702" s="750" t="s">
        <v>1209</v>
      </c>
      <c r="K702" s="750" t="s">
        <v>1210</v>
      </c>
      <c r="L702" s="753">
        <v>181.58736842105259</v>
      </c>
      <c r="M702" s="753">
        <v>38</v>
      </c>
      <c r="N702" s="754">
        <v>6900.3199999999988</v>
      </c>
    </row>
    <row r="703" spans="1:14" ht="14.45" customHeight="1" x14ac:dyDescent="0.2">
      <c r="A703" s="748" t="s">
        <v>585</v>
      </c>
      <c r="B703" s="749" t="s">
        <v>586</v>
      </c>
      <c r="C703" s="750" t="s">
        <v>608</v>
      </c>
      <c r="D703" s="751" t="s">
        <v>609</v>
      </c>
      <c r="E703" s="752">
        <v>50113013</v>
      </c>
      <c r="F703" s="751" t="s">
        <v>1202</v>
      </c>
      <c r="G703" s="750" t="s">
        <v>625</v>
      </c>
      <c r="H703" s="750">
        <v>105951</v>
      </c>
      <c r="I703" s="750">
        <v>5951</v>
      </c>
      <c r="J703" s="750" t="s">
        <v>1211</v>
      </c>
      <c r="K703" s="750" t="s">
        <v>1212</v>
      </c>
      <c r="L703" s="753">
        <v>114.92999999999999</v>
      </c>
      <c r="M703" s="753">
        <v>2</v>
      </c>
      <c r="N703" s="754">
        <v>229.85999999999999</v>
      </c>
    </row>
    <row r="704" spans="1:14" ht="14.45" customHeight="1" x14ac:dyDescent="0.2">
      <c r="A704" s="748" t="s">
        <v>585</v>
      </c>
      <c r="B704" s="749" t="s">
        <v>586</v>
      </c>
      <c r="C704" s="750" t="s">
        <v>608</v>
      </c>
      <c r="D704" s="751" t="s">
        <v>609</v>
      </c>
      <c r="E704" s="752">
        <v>50113013</v>
      </c>
      <c r="F704" s="751" t="s">
        <v>1202</v>
      </c>
      <c r="G704" s="750" t="s">
        <v>618</v>
      </c>
      <c r="H704" s="750">
        <v>201961</v>
      </c>
      <c r="I704" s="750">
        <v>201961</v>
      </c>
      <c r="J704" s="750" t="s">
        <v>1213</v>
      </c>
      <c r="K704" s="750" t="s">
        <v>1214</v>
      </c>
      <c r="L704" s="753">
        <v>319.75799999999992</v>
      </c>
      <c r="M704" s="753">
        <v>10</v>
      </c>
      <c r="N704" s="754">
        <v>3197.5799999999995</v>
      </c>
    </row>
    <row r="705" spans="1:14" ht="14.45" customHeight="1" x14ac:dyDescent="0.2">
      <c r="A705" s="748" t="s">
        <v>585</v>
      </c>
      <c r="B705" s="749" t="s">
        <v>586</v>
      </c>
      <c r="C705" s="750" t="s">
        <v>608</v>
      </c>
      <c r="D705" s="751" t="s">
        <v>609</v>
      </c>
      <c r="E705" s="752">
        <v>50113013</v>
      </c>
      <c r="F705" s="751" t="s">
        <v>1202</v>
      </c>
      <c r="G705" s="750" t="s">
        <v>618</v>
      </c>
      <c r="H705" s="750">
        <v>136083</v>
      </c>
      <c r="I705" s="750">
        <v>136083</v>
      </c>
      <c r="J705" s="750" t="s">
        <v>1215</v>
      </c>
      <c r="K705" s="750" t="s">
        <v>1216</v>
      </c>
      <c r="L705" s="753">
        <v>407.48000000000008</v>
      </c>
      <c r="M705" s="753">
        <v>1.7999999999999998</v>
      </c>
      <c r="N705" s="754">
        <v>733.46400000000006</v>
      </c>
    </row>
    <row r="706" spans="1:14" ht="14.45" customHeight="1" x14ac:dyDescent="0.2">
      <c r="A706" s="748" t="s">
        <v>585</v>
      </c>
      <c r="B706" s="749" t="s">
        <v>586</v>
      </c>
      <c r="C706" s="750" t="s">
        <v>608</v>
      </c>
      <c r="D706" s="751" t="s">
        <v>609</v>
      </c>
      <c r="E706" s="752">
        <v>50113013</v>
      </c>
      <c r="F706" s="751" t="s">
        <v>1202</v>
      </c>
      <c r="G706" s="750" t="s">
        <v>625</v>
      </c>
      <c r="H706" s="750">
        <v>183817</v>
      </c>
      <c r="I706" s="750">
        <v>183817</v>
      </c>
      <c r="J706" s="750" t="s">
        <v>1217</v>
      </c>
      <c r="K706" s="750" t="s">
        <v>1218</v>
      </c>
      <c r="L706" s="753">
        <v>1107.2484615384615</v>
      </c>
      <c r="M706" s="753">
        <v>13</v>
      </c>
      <c r="N706" s="754">
        <v>14394.23</v>
      </c>
    </row>
    <row r="707" spans="1:14" ht="14.45" customHeight="1" x14ac:dyDescent="0.2">
      <c r="A707" s="748" t="s">
        <v>585</v>
      </c>
      <c r="B707" s="749" t="s">
        <v>586</v>
      </c>
      <c r="C707" s="750" t="s">
        <v>608</v>
      </c>
      <c r="D707" s="751" t="s">
        <v>609</v>
      </c>
      <c r="E707" s="752">
        <v>50113013</v>
      </c>
      <c r="F707" s="751" t="s">
        <v>1202</v>
      </c>
      <c r="G707" s="750" t="s">
        <v>625</v>
      </c>
      <c r="H707" s="750">
        <v>183812</v>
      </c>
      <c r="I707" s="750">
        <v>183812</v>
      </c>
      <c r="J707" s="750" t="s">
        <v>1565</v>
      </c>
      <c r="K707" s="750" t="s">
        <v>1566</v>
      </c>
      <c r="L707" s="753">
        <v>539</v>
      </c>
      <c r="M707" s="753">
        <v>4</v>
      </c>
      <c r="N707" s="754">
        <v>2156</v>
      </c>
    </row>
    <row r="708" spans="1:14" ht="14.45" customHeight="1" x14ac:dyDescent="0.2">
      <c r="A708" s="748" t="s">
        <v>585</v>
      </c>
      <c r="B708" s="749" t="s">
        <v>586</v>
      </c>
      <c r="C708" s="750" t="s">
        <v>608</v>
      </c>
      <c r="D708" s="751" t="s">
        <v>609</v>
      </c>
      <c r="E708" s="752">
        <v>50113013</v>
      </c>
      <c r="F708" s="751" t="s">
        <v>1202</v>
      </c>
      <c r="G708" s="750" t="s">
        <v>618</v>
      </c>
      <c r="H708" s="750">
        <v>183926</v>
      </c>
      <c r="I708" s="750">
        <v>183926</v>
      </c>
      <c r="J708" s="750" t="s">
        <v>1221</v>
      </c>
      <c r="K708" s="750" t="s">
        <v>1218</v>
      </c>
      <c r="L708" s="753">
        <v>132.65999999999968</v>
      </c>
      <c r="M708" s="753">
        <v>46.800000000000061</v>
      </c>
      <c r="N708" s="754">
        <v>6208.487999999993</v>
      </c>
    </row>
    <row r="709" spans="1:14" ht="14.45" customHeight="1" x14ac:dyDescent="0.2">
      <c r="A709" s="748" t="s">
        <v>585</v>
      </c>
      <c r="B709" s="749" t="s">
        <v>586</v>
      </c>
      <c r="C709" s="750" t="s">
        <v>608</v>
      </c>
      <c r="D709" s="751" t="s">
        <v>609</v>
      </c>
      <c r="E709" s="752">
        <v>50113013</v>
      </c>
      <c r="F709" s="751" t="s">
        <v>1202</v>
      </c>
      <c r="G709" s="750" t="s">
        <v>625</v>
      </c>
      <c r="H709" s="750">
        <v>153913</v>
      </c>
      <c r="I709" s="750">
        <v>53913</v>
      </c>
      <c r="J709" s="750" t="s">
        <v>1567</v>
      </c>
      <c r="K709" s="750" t="s">
        <v>1568</v>
      </c>
      <c r="L709" s="753">
        <v>77.800000000000011</v>
      </c>
      <c r="M709" s="753">
        <v>1</v>
      </c>
      <c r="N709" s="754">
        <v>77.800000000000011</v>
      </c>
    </row>
    <row r="710" spans="1:14" ht="14.45" customHeight="1" x14ac:dyDescent="0.2">
      <c r="A710" s="748" t="s">
        <v>585</v>
      </c>
      <c r="B710" s="749" t="s">
        <v>586</v>
      </c>
      <c r="C710" s="750" t="s">
        <v>608</v>
      </c>
      <c r="D710" s="751" t="s">
        <v>609</v>
      </c>
      <c r="E710" s="752">
        <v>50113013</v>
      </c>
      <c r="F710" s="751" t="s">
        <v>1202</v>
      </c>
      <c r="G710" s="750" t="s">
        <v>618</v>
      </c>
      <c r="H710" s="750">
        <v>111706</v>
      </c>
      <c r="I710" s="750">
        <v>11706</v>
      </c>
      <c r="J710" s="750" t="s">
        <v>1569</v>
      </c>
      <c r="K710" s="750" t="s">
        <v>1570</v>
      </c>
      <c r="L710" s="753">
        <v>529.08799999999997</v>
      </c>
      <c r="M710" s="753">
        <v>5</v>
      </c>
      <c r="N710" s="754">
        <v>2645.4399999999996</v>
      </c>
    </row>
    <row r="711" spans="1:14" ht="14.45" customHeight="1" x14ac:dyDescent="0.2">
      <c r="A711" s="748" t="s">
        <v>585</v>
      </c>
      <c r="B711" s="749" t="s">
        <v>586</v>
      </c>
      <c r="C711" s="750" t="s">
        <v>608</v>
      </c>
      <c r="D711" s="751" t="s">
        <v>609</v>
      </c>
      <c r="E711" s="752">
        <v>50113013</v>
      </c>
      <c r="F711" s="751" t="s">
        <v>1202</v>
      </c>
      <c r="G711" s="750" t="s">
        <v>618</v>
      </c>
      <c r="H711" s="750">
        <v>131656</v>
      </c>
      <c r="I711" s="750">
        <v>131656</v>
      </c>
      <c r="J711" s="750" t="s">
        <v>1228</v>
      </c>
      <c r="K711" s="750" t="s">
        <v>1229</v>
      </c>
      <c r="L711" s="753">
        <v>517</v>
      </c>
      <c r="M711" s="753">
        <v>10.5</v>
      </c>
      <c r="N711" s="754">
        <v>5428.5</v>
      </c>
    </row>
    <row r="712" spans="1:14" ht="14.45" customHeight="1" x14ac:dyDescent="0.2">
      <c r="A712" s="748" t="s">
        <v>585</v>
      </c>
      <c r="B712" s="749" t="s">
        <v>586</v>
      </c>
      <c r="C712" s="750" t="s">
        <v>608</v>
      </c>
      <c r="D712" s="751" t="s">
        <v>609</v>
      </c>
      <c r="E712" s="752">
        <v>50113013</v>
      </c>
      <c r="F712" s="751" t="s">
        <v>1202</v>
      </c>
      <c r="G712" s="750" t="s">
        <v>618</v>
      </c>
      <c r="H712" s="750">
        <v>121240</v>
      </c>
      <c r="I712" s="750">
        <v>121240</v>
      </c>
      <c r="J712" s="750" t="s">
        <v>1230</v>
      </c>
      <c r="K712" s="750" t="s">
        <v>1231</v>
      </c>
      <c r="L712" s="753">
        <v>374</v>
      </c>
      <c r="M712" s="753">
        <v>2</v>
      </c>
      <c r="N712" s="754">
        <v>748</v>
      </c>
    </row>
    <row r="713" spans="1:14" ht="14.45" customHeight="1" x14ac:dyDescent="0.2">
      <c r="A713" s="748" t="s">
        <v>585</v>
      </c>
      <c r="B713" s="749" t="s">
        <v>586</v>
      </c>
      <c r="C713" s="750" t="s">
        <v>608</v>
      </c>
      <c r="D713" s="751" t="s">
        <v>609</v>
      </c>
      <c r="E713" s="752">
        <v>50113013</v>
      </c>
      <c r="F713" s="751" t="s">
        <v>1202</v>
      </c>
      <c r="G713" s="750" t="s">
        <v>618</v>
      </c>
      <c r="H713" s="750">
        <v>182977</v>
      </c>
      <c r="I713" s="750">
        <v>182977</v>
      </c>
      <c r="J713" s="750" t="s">
        <v>1232</v>
      </c>
      <c r="K713" s="750" t="s">
        <v>1218</v>
      </c>
      <c r="L713" s="753">
        <v>145.85999999999999</v>
      </c>
      <c r="M713" s="753">
        <v>2</v>
      </c>
      <c r="N713" s="754">
        <v>291.71999999999997</v>
      </c>
    </row>
    <row r="714" spans="1:14" ht="14.45" customHeight="1" x14ac:dyDescent="0.2">
      <c r="A714" s="748" t="s">
        <v>585</v>
      </c>
      <c r="B714" s="749" t="s">
        <v>586</v>
      </c>
      <c r="C714" s="750" t="s">
        <v>608</v>
      </c>
      <c r="D714" s="751" t="s">
        <v>609</v>
      </c>
      <c r="E714" s="752">
        <v>50113013</v>
      </c>
      <c r="F714" s="751" t="s">
        <v>1202</v>
      </c>
      <c r="G714" s="750" t="s">
        <v>618</v>
      </c>
      <c r="H714" s="750">
        <v>162180</v>
      </c>
      <c r="I714" s="750">
        <v>162180</v>
      </c>
      <c r="J714" s="750" t="s">
        <v>1235</v>
      </c>
      <c r="K714" s="750" t="s">
        <v>1236</v>
      </c>
      <c r="L714" s="753">
        <v>152.9</v>
      </c>
      <c r="M714" s="753">
        <v>4.2</v>
      </c>
      <c r="N714" s="754">
        <v>642.18000000000006</v>
      </c>
    </row>
    <row r="715" spans="1:14" ht="14.45" customHeight="1" x14ac:dyDescent="0.2">
      <c r="A715" s="748" t="s">
        <v>585</v>
      </c>
      <c r="B715" s="749" t="s">
        <v>586</v>
      </c>
      <c r="C715" s="750" t="s">
        <v>608</v>
      </c>
      <c r="D715" s="751" t="s">
        <v>609</v>
      </c>
      <c r="E715" s="752">
        <v>50113013</v>
      </c>
      <c r="F715" s="751" t="s">
        <v>1202</v>
      </c>
      <c r="G715" s="750" t="s">
        <v>618</v>
      </c>
      <c r="H715" s="750">
        <v>162187</v>
      </c>
      <c r="I715" s="750">
        <v>162187</v>
      </c>
      <c r="J715" s="750" t="s">
        <v>1237</v>
      </c>
      <c r="K715" s="750" t="s">
        <v>1238</v>
      </c>
      <c r="L715" s="753">
        <v>320.4776119402984</v>
      </c>
      <c r="M715" s="753">
        <v>13.400000000000002</v>
      </c>
      <c r="N715" s="754">
        <v>4294.3999999999996</v>
      </c>
    </row>
    <row r="716" spans="1:14" ht="14.45" customHeight="1" x14ac:dyDescent="0.2">
      <c r="A716" s="748" t="s">
        <v>585</v>
      </c>
      <c r="B716" s="749" t="s">
        <v>586</v>
      </c>
      <c r="C716" s="750" t="s">
        <v>608</v>
      </c>
      <c r="D716" s="751" t="s">
        <v>609</v>
      </c>
      <c r="E716" s="752">
        <v>50113013</v>
      </c>
      <c r="F716" s="751" t="s">
        <v>1202</v>
      </c>
      <c r="G716" s="750" t="s">
        <v>618</v>
      </c>
      <c r="H716" s="750">
        <v>218400</v>
      </c>
      <c r="I716" s="750">
        <v>218400</v>
      </c>
      <c r="J716" s="750" t="s">
        <v>1241</v>
      </c>
      <c r="K716" s="750" t="s">
        <v>1242</v>
      </c>
      <c r="L716" s="753">
        <v>597.7399999999999</v>
      </c>
      <c r="M716" s="753">
        <v>9</v>
      </c>
      <c r="N716" s="754">
        <v>5379.6599999999989</v>
      </c>
    </row>
    <row r="717" spans="1:14" ht="14.45" customHeight="1" x14ac:dyDescent="0.2">
      <c r="A717" s="748" t="s">
        <v>585</v>
      </c>
      <c r="B717" s="749" t="s">
        <v>586</v>
      </c>
      <c r="C717" s="750" t="s">
        <v>608</v>
      </c>
      <c r="D717" s="751" t="s">
        <v>609</v>
      </c>
      <c r="E717" s="752">
        <v>50113013</v>
      </c>
      <c r="F717" s="751" t="s">
        <v>1202</v>
      </c>
      <c r="G717" s="750" t="s">
        <v>618</v>
      </c>
      <c r="H717" s="750">
        <v>102427</v>
      </c>
      <c r="I717" s="750">
        <v>2427</v>
      </c>
      <c r="J717" s="750" t="s">
        <v>1247</v>
      </c>
      <c r="K717" s="750" t="s">
        <v>1248</v>
      </c>
      <c r="L717" s="753">
        <v>88.46</v>
      </c>
      <c r="M717" s="753">
        <v>5</v>
      </c>
      <c r="N717" s="754">
        <v>442.29999999999995</v>
      </c>
    </row>
    <row r="718" spans="1:14" ht="14.45" customHeight="1" x14ac:dyDescent="0.2">
      <c r="A718" s="748" t="s">
        <v>585</v>
      </c>
      <c r="B718" s="749" t="s">
        <v>586</v>
      </c>
      <c r="C718" s="750" t="s">
        <v>608</v>
      </c>
      <c r="D718" s="751" t="s">
        <v>609</v>
      </c>
      <c r="E718" s="752">
        <v>50113013</v>
      </c>
      <c r="F718" s="751" t="s">
        <v>1202</v>
      </c>
      <c r="G718" s="750" t="s">
        <v>618</v>
      </c>
      <c r="H718" s="750">
        <v>395399</v>
      </c>
      <c r="I718" s="750">
        <v>101112</v>
      </c>
      <c r="J718" s="750" t="s">
        <v>1571</v>
      </c>
      <c r="K718" s="750" t="s">
        <v>1572</v>
      </c>
      <c r="L718" s="753">
        <v>280.01666666666665</v>
      </c>
      <c r="M718" s="753">
        <v>2</v>
      </c>
      <c r="N718" s="754">
        <v>560.0333333333333</v>
      </c>
    </row>
    <row r="719" spans="1:14" ht="14.45" customHeight="1" x14ac:dyDescent="0.2">
      <c r="A719" s="748" t="s">
        <v>585</v>
      </c>
      <c r="B719" s="749" t="s">
        <v>586</v>
      </c>
      <c r="C719" s="750" t="s">
        <v>608</v>
      </c>
      <c r="D719" s="751" t="s">
        <v>609</v>
      </c>
      <c r="E719" s="752">
        <v>50113013</v>
      </c>
      <c r="F719" s="751" t="s">
        <v>1202</v>
      </c>
      <c r="G719" s="750" t="s">
        <v>618</v>
      </c>
      <c r="H719" s="750">
        <v>208820</v>
      </c>
      <c r="I719" s="750">
        <v>208820</v>
      </c>
      <c r="J719" s="750" t="s">
        <v>1573</v>
      </c>
      <c r="K719" s="750" t="s">
        <v>1574</v>
      </c>
      <c r="L719" s="753">
        <v>1967.2799999999997</v>
      </c>
      <c r="M719" s="753">
        <v>2</v>
      </c>
      <c r="N719" s="754">
        <v>3934.5599999999995</v>
      </c>
    </row>
    <row r="720" spans="1:14" ht="14.45" customHeight="1" x14ac:dyDescent="0.2">
      <c r="A720" s="748" t="s">
        <v>585</v>
      </c>
      <c r="B720" s="749" t="s">
        <v>586</v>
      </c>
      <c r="C720" s="750" t="s">
        <v>608</v>
      </c>
      <c r="D720" s="751" t="s">
        <v>609</v>
      </c>
      <c r="E720" s="752">
        <v>50113013</v>
      </c>
      <c r="F720" s="751" t="s">
        <v>1202</v>
      </c>
      <c r="G720" s="750" t="s">
        <v>618</v>
      </c>
      <c r="H720" s="750">
        <v>847476</v>
      </c>
      <c r="I720" s="750">
        <v>112782</v>
      </c>
      <c r="J720" s="750" t="s">
        <v>1253</v>
      </c>
      <c r="K720" s="750" t="s">
        <v>1254</v>
      </c>
      <c r="L720" s="753">
        <v>683.64881249999974</v>
      </c>
      <c r="M720" s="753">
        <v>1.6</v>
      </c>
      <c r="N720" s="754">
        <v>1093.8380999999997</v>
      </c>
    </row>
    <row r="721" spans="1:14" ht="14.45" customHeight="1" x14ac:dyDescent="0.2">
      <c r="A721" s="748" t="s">
        <v>585</v>
      </c>
      <c r="B721" s="749" t="s">
        <v>586</v>
      </c>
      <c r="C721" s="750" t="s">
        <v>608</v>
      </c>
      <c r="D721" s="751" t="s">
        <v>609</v>
      </c>
      <c r="E721" s="752">
        <v>50113013</v>
      </c>
      <c r="F721" s="751" t="s">
        <v>1202</v>
      </c>
      <c r="G721" s="750" t="s">
        <v>618</v>
      </c>
      <c r="H721" s="750">
        <v>96414</v>
      </c>
      <c r="I721" s="750">
        <v>96414</v>
      </c>
      <c r="J721" s="750" t="s">
        <v>1255</v>
      </c>
      <c r="K721" s="750" t="s">
        <v>1256</v>
      </c>
      <c r="L721" s="753">
        <v>58.787500000000001</v>
      </c>
      <c r="M721" s="753">
        <v>8</v>
      </c>
      <c r="N721" s="754">
        <v>470.3</v>
      </c>
    </row>
    <row r="722" spans="1:14" ht="14.45" customHeight="1" x14ac:dyDescent="0.2">
      <c r="A722" s="748" t="s">
        <v>585</v>
      </c>
      <c r="B722" s="749" t="s">
        <v>586</v>
      </c>
      <c r="C722" s="750" t="s">
        <v>608</v>
      </c>
      <c r="D722" s="751" t="s">
        <v>609</v>
      </c>
      <c r="E722" s="752">
        <v>50113013</v>
      </c>
      <c r="F722" s="751" t="s">
        <v>1202</v>
      </c>
      <c r="G722" s="750" t="s">
        <v>618</v>
      </c>
      <c r="H722" s="750">
        <v>216183</v>
      </c>
      <c r="I722" s="750">
        <v>216183</v>
      </c>
      <c r="J722" s="750" t="s">
        <v>1257</v>
      </c>
      <c r="K722" s="750" t="s">
        <v>1258</v>
      </c>
      <c r="L722" s="753">
        <v>250.435</v>
      </c>
      <c r="M722" s="753">
        <v>20</v>
      </c>
      <c r="N722" s="754">
        <v>5008.7</v>
      </c>
    </row>
    <row r="723" spans="1:14" ht="14.45" customHeight="1" x14ac:dyDescent="0.2">
      <c r="A723" s="748" t="s">
        <v>585</v>
      </c>
      <c r="B723" s="749" t="s">
        <v>586</v>
      </c>
      <c r="C723" s="750" t="s">
        <v>608</v>
      </c>
      <c r="D723" s="751" t="s">
        <v>609</v>
      </c>
      <c r="E723" s="752">
        <v>50113013</v>
      </c>
      <c r="F723" s="751" t="s">
        <v>1202</v>
      </c>
      <c r="G723" s="750" t="s">
        <v>618</v>
      </c>
      <c r="H723" s="750">
        <v>192490</v>
      </c>
      <c r="I723" s="750">
        <v>92490</v>
      </c>
      <c r="J723" s="750" t="s">
        <v>1575</v>
      </c>
      <c r="K723" s="750" t="s">
        <v>1576</v>
      </c>
      <c r="L723" s="753">
        <v>121.16999999999999</v>
      </c>
      <c r="M723" s="753">
        <v>2</v>
      </c>
      <c r="N723" s="754">
        <v>242.33999999999997</v>
      </c>
    </row>
    <row r="724" spans="1:14" ht="14.45" customHeight="1" x14ac:dyDescent="0.2">
      <c r="A724" s="748" t="s">
        <v>585</v>
      </c>
      <c r="B724" s="749" t="s">
        <v>586</v>
      </c>
      <c r="C724" s="750" t="s">
        <v>608</v>
      </c>
      <c r="D724" s="751" t="s">
        <v>609</v>
      </c>
      <c r="E724" s="752">
        <v>50113013</v>
      </c>
      <c r="F724" s="751" t="s">
        <v>1202</v>
      </c>
      <c r="G724" s="750" t="s">
        <v>625</v>
      </c>
      <c r="H724" s="750">
        <v>111592</v>
      </c>
      <c r="I724" s="750">
        <v>11592</v>
      </c>
      <c r="J724" s="750" t="s">
        <v>1263</v>
      </c>
      <c r="K724" s="750" t="s">
        <v>1264</v>
      </c>
      <c r="L724" s="753">
        <v>368.96999999999991</v>
      </c>
      <c r="M724" s="753">
        <v>3.7</v>
      </c>
      <c r="N724" s="754">
        <v>1365.1889999999999</v>
      </c>
    </row>
    <row r="725" spans="1:14" ht="14.45" customHeight="1" x14ac:dyDescent="0.2">
      <c r="A725" s="748" t="s">
        <v>585</v>
      </c>
      <c r="B725" s="749" t="s">
        <v>586</v>
      </c>
      <c r="C725" s="750" t="s">
        <v>608</v>
      </c>
      <c r="D725" s="751" t="s">
        <v>609</v>
      </c>
      <c r="E725" s="752">
        <v>50113013</v>
      </c>
      <c r="F725" s="751" t="s">
        <v>1202</v>
      </c>
      <c r="G725" s="750" t="s">
        <v>618</v>
      </c>
      <c r="H725" s="750">
        <v>207116</v>
      </c>
      <c r="I725" s="750">
        <v>207116</v>
      </c>
      <c r="J725" s="750" t="s">
        <v>1267</v>
      </c>
      <c r="K725" s="750" t="s">
        <v>1268</v>
      </c>
      <c r="L725" s="753">
        <v>419.52</v>
      </c>
      <c r="M725" s="753">
        <v>4</v>
      </c>
      <c r="N725" s="754">
        <v>1678.08</v>
      </c>
    </row>
    <row r="726" spans="1:14" ht="14.45" customHeight="1" x14ac:dyDescent="0.2">
      <c r="A726" s="748" t="s">
        <v>585</v>
      </c>
      <c r="B726" s="749" t="s">
        <v>586</v>
      </c>
      <c r="C726" s="750" t="s">
        <v>608</v>
      </c>
      <c r="D726" s="751" t="s">
        <v>609</v>
      </c>
      <c r="E726" s="752">
        <v>50113013</v>
      </c>
      <c r="F726" s="751" t="s">
        <v>1202</v>
      </c>
      <c r="G726" s="750" t="s">
        <v>618</v>
      </c>
      <c r="H726" s="750">
        <v>101076</v>
      </c>
      <c r="I726" s="750">
        <v>1076</v>
      </c>
      <c r="J726" s="750" t="s">
        <v>1269</v>
      </c>
      <c r="K726" s="750" t="s">
        <v>1026</v>
      </c>
      <c r="L726" s="753">
        <v>78.426666666666677</v>
      </c>
      <c r="M726" s="753">
        <v>3</v>
      </c>
      <c r="N726" s="754">
        <v>235.28000000000003</v>
      </c>
    </row>
    <row r="727" spans="1:14" ht="14.45" customHeight="1" x14ac:dyDescent="0.2">
      <c r="A727" s="748" t="s">
        <v>585</v>
      </c>
      <c r="B727" s="749" t="s">
        <v>586</v>
      </c>
      <c r="C727" s="750" t="s">
        <v>608</v>
      </c>
      <c r="D727" s="751" t="s">
        <v>609</v>
      </c>
      <c r="E727" s="752">
        <v>50113013</v>
      </c>
      <c r="F727" s="751" t="s">
        <v>1202</v>
      </c>
      <c r="G727" s="750" t="s">
        <v>618</v>
      </c>
      <c r="H727" s="750">
        <v>201974</v>
      </c>
      <c r="I727" s="750">
        <v>201974</v>
      </c>
      <c r="J727" s="750" t="s">
        <v>1273</v>
      </c>
      <c r="K727" s="750" t="s">
        <v>1274</v>
      </c>
      <c r="L727" s="753">
        <v>218.20076923076925</v>
      </c>
      <c r="M727" s="753">
        <v>13</v>
      </c>
      <c r="N727" s="754">
        <v>2836.61</v>
      </c>
    </row>
    <row r="728" spans="1:14" ht="14.45" customHeight="1" x14ac:dyDescent="0.2">
      <c r="A728" s="748" t="s">
        <v>585</v>
      </c>
      <c r="B728" s="749" t="s">
        <v>586</v>
      </c>
      <c r="C728" s="750" t="s">
        <v>608</v>
      </c>
      <c r="D728" s="751" t="s">
        <v>609</v>
      </c>
      <c r="E728" s="752">
        <v>50113013</v>
      </c>
      <c r="F728" s="751" t="s">
        <v>1202</v>
      </c>
      <c r="G728" s="750" t="s">
        <v>625</v>
      </c>
      <c r="H728" s="750">
        <v>113453</v>
      </c>
      <c r="I728" s="750">
        <v>113453</v>
      </c>
      <c r="J728" s="750" t="s">
        <v>1275</v>
      </c>
      <c r="K728" s="750" t="s">
        <v>1276</v>
      </c>
      <c r="L728" s="753">
        <v>458.97499999999991</v>
      </c>
      <c r="M728" s="753">
        <v>12</v>
      </c>
      <c r="N728" s="754">
        <v>5507.6999999999989</v>
      </c>
    </row>
    <row r="729" spans="1:14" ht="14.45" customHeight="1" x14ac:dyDescent="0.2">
      <c r="A729" s="748" t="s">
        <v>585</v>
      </c>
      <c r="B729" s="749" t="s">
        <v>586</v>
      </c>
      <c r="C729" s="750" t="s">
        <v>608</v>
      </c>
      <c r="D729" s="751" t="s">
        <v>609</v>
      </c>
      <c r="E729" s="752">
        <v>50113013</v>
      </c>
      <c r="F729" s="751" t="s">
        <v>1202</v>
      </c>
      <c r="G729" s="750" t="s">
        <v>618</v>
      </c>
      <c r="H729" s="750">
        <v>192359</v>
      </c>
      <c r="I729" s="750">
        <v>92359</v>
      </c>
      <c r="J729" s="750" t="s">
        <v>1277</v>
      </c>
      <c r="K729" s="750" t="s">
        <v>1278</v>
      </c>
      <c r="L729" s="753">
        <v>43.69</v>
      </c>
      <c r="M729" s="753">
        <v>140</v>
      </c>
      <c r="N729" s="754">
        <v>6116.5999999999995</v>
      </c>
    </row>
    <row r="730" spans="1:14" ht="14.45" customHeight="1" x14ac:dyDescent="0.2">
      <c r="A730" s="748" t="s">
        <v>585</v>
      </c>
      <c r="B730" s="749" t="s">
        <v>586</v>
      </c>
      <c r="C730" s="750" t="s">
        <v>608</v>
      </c>
      <c r="D730" s="751" t="s">
        <v>609</v>
      </c>
      <c r="E730" s="752">
        <v>50113013</v>
      </c>
      <c r="F730" s="751" t="s">
        <v>1202</v>
      </c>
      <c r="G730" s="750" t="s">
        <v>618</v>
      </c>
      <c r="H730" s="750">
        <v>847759</v>
      </c>
      <c r="I730" s="750">
        <v>142077</v>
      </c>
      <c r="J730" s="750" t="s">
        <v>1283</v>
      </c>
      <c r="K730" s="750" t="s">
        <v>1284</v>
      </c>
      <c r="L730" s="753">
        <v>2256.3499999999995</v>
      </c>
      <c r="M730" s="753">
        <v>5.4</v>
      </c>
      <c r="N730" s="754">
        <v>12184.289999999999</v>
      </c>
    </row>
    <row r="731" spans="1:14" ht="14.45" customHeight="1" x14ac:dyDescent="0.2">
      <c r="A731" s="748" t="s">
        <v>585</v>
      </c>
      <c r="B731" s="749" t="s">
        <v>586</v>
      </c>
      <c r="C731" s="750" t="s">
        <v>608</v>
      </c>
      <c r="D731" s="751" t="s">
        <v>609</v>
      </c>
      <c r="E731" s="752">
        <v>50113013</v>
      </c>
      <c r="F731" s="751" t="s">
        <v>1202</v>
      </c>
      <c r="G731" s="750" t="s">
        <v>618</v>
      </c>
      <c r="H731" s="750">
        <v>225175</v>
      </c>
      <c r="I731" s="750">
        <v>225175</v>
      </c>
      <c r="J731" s="750" t="s">
        <v>1577</v>
      </c>
      <c r="K731" s="750" t="s">
        <v>1578</v>
      </c>
      <c r="L731" s="753">
        <v>45.61</v>
      </c>
      <c r="M731" s="753">
        <v>8</v>
      </c>
      <c r="N731" s="754">
        <v>364.88</v>
      </c>
    </row>
    <row r="732" spans="1:14" ht="14.45" customHeight="1" x14ac:dyDescent="0.2">
      <c r="A732" s="748" t="s">
        <v>585</v>
      </c>
      <c r="B732" s="749" t="s">
        <v>586</v>
      </c>
      <c r="C732" s="750" t="s">
        <v>608</v>
      </c>
      <c r="D732" s="751" t="s">
        <v>609</v>
      </c>
      <c r="E732" s="752">
        <v>50113013</v>
      </c>
      <c r="F732" s="751" t="s">
        <v>1202</v>
      </c>
      <c r="G732" s="750" t="s">
        <v>618</v>
      </c>
      <c r="H732" s="750">
        <v>116600</v>
      </c>
      <c r="I732" s="750">
        <v>16600</v>
      </c>
      <c r="J732" s="750" t="s">
        <v>1285</v>
      </c>
      <c r="K732" s="750" t="s">
        <v>1286</v>
      </c>
      <c r="L732" s="753">
        <v>41.104029038112522</v>
      </c>
      <c r="M732" s="753">
        <v>551</v>
      </c>
      <c r="N732" s="754">
        <v>22648.32</v>
      </c>
    </row>
    <row r="733" spans="1:14" ht="14.45" customHeight="1" x14ac:dyDescent="0.2">
      <c r="A733" s="748" t="s">
        <v>585</v>
      </c>
      <c r="B733" s="749" t="s">
        <v>586</v>
      </c>
      <c r="C733" s="750" t="s">
        <v>608</v>
      </c>
      <c r="D733" s="751" t="s">
        <v>609</v>
      </c>
      <c r="E733" s="752">
        <v>50113013</v>
      </c>
      <c r="F733" s="751" t="s">
        <v>1202</v>
      </c>
      <c r="G733" s="750" t="s">
        <v>625</v>
      </c>
      <c r="H733" s="750">
        <v>166269</v>
      </c>
      <c r="I733" s="750">
        <v>166269</v>
      </c>
      <c r="J733" s="750" t="s">
        <v>1288</v>
      </c>
      <c r="K733" s="750" t="s">
        <v>1289</v>
      </c>
      <c r="L733" s="753">
        <v>52.88000000000001</v>
      </c>
      <c r="M733" s="753">
        <v>83</v>
      </c>
      <c r="N733" s="754">
        <v>4389.0400000000009</v>
      </c>
    </row>
    <row r="734" spans="1:14" ht="14.45" customHeight="1" x14ac:dyDescent="0.2">
      <c r="A734" s="748" t="s">
        <v>585</v>
      </c>
      <c r="B734" s="749" t="s">
        <v>586</v>
      </c>
      <c r="C734" s="750" t="s">
        <v>608</v>
      </c>
      <c r="D734" s="751" t="s">
        <v>609</v>
      </c>
      <c r="E734" s="752">
        <v>50113013</v>
      </c>
      <c r="F734" s="751" t="s">
        <v>1202</v>
      </c>
      <c r="G734" s="750" t="s">
        <v>625</v>
      </c>
      <c r="H734" s="750">
        <v>166265</v>
      </c>
      <c r="I734" s="750">
        <v>166265</v>
      </c>
      <c r="J734" s="750" t="s">
        <v>1290</v>
      </c>
      <c r="K734" s="750" t="s">
        <v>1258</v>
      </c>
      <c r="L734" s="753">
        <v>33.389999999999993</v>
      </c>
      <c r="M734" s="753">
        <v>10</v>
      </c>
      <c r="N734" s="754">
        <v>333.89999999999992</v>
      </c>
    </row>
    <row r="735" spans="1:14" ht="14.45" customHeight="1" x14ac:dyDescent="0.2">
      <c r="A735" s="748" t="s">
        <v>585</v>
      </c>
      <c r="B735" s="749" t="s">
        <v>586</v>
      </c>
      <c r="C735" s="750" t="s">
        <v>608</v>
      </c>
      <c r="D735" s="751" t="s">
        <v>609</v>
      </c>
      <c r="E735" s="752">
        <v>50113014</v>
      </c>
      <c r="F735" s="751" t="s">
        <v>1295</v>
      </c>
      <c r="G735" s="750" t="s">
        <v>618</v>
      </c>
      <c r="H735" s="750">
        <v>165484</v>
      </c>
      <c r="I735" s="750">
        <v>65484</v>
      </c>
      <c r="J735" s="750" t="s">
        <v>1579</v>
      </c>
      <c r="K735" s="750" t="s">
        <v>1580</v>
      </c>
      <c r="L735" s="753">
        <v>56.089999999999982</v>
      </c>
      <c r="M735" s="753">
        <v>2</v>
      </c>
      <c r="N735" s="754">
        <v>112.17999999999996</v>
      </c>
    </row>
    <row r="736" spans="1:14" ht="14.45" customHeight="1" x14ac:dyDescent="0.2">
      <c r="A736" s="748" t="s">
        <v>585</v>
      </c>
      <c r="B736" s="749" t="s">
        <v>586</v>
      </c>
      <c r="C736" s="750" t="s">
        <v>608</v>
      </c>
      <c r="D736" s="751" t="s">
        <v>609</v>
      </c>
      <c r="E736" s="752">
        <v>50113014</v>
      </c>
      <c r="F736" s="751" t="s">
        <v>1295</v>
      </c>
      <c r="G736" s="750" t="s">
        <v>625</v>
      </c>
      <c r="H736" s="750">
        <v>164407</v>
      </c>
      <c r="I736" s="750">
        <v>164407</v>
      </c>
      <c r="J736" s="750" t="s">
        <v>1298</v>
      </c>
      <c r="K736" s="750" t="s">
        <v>1581</v>
      </c>
      <c r="L736" s="753">
        <v>764.8900000000001</v>
      </c>
      <c r="M736" s="753">
        <v>1.7</v>
      </c>
      <c r="N736" s="754">
        <v>1300.3130000000001</v>
      </c>
    </row>
    <row r="737" spans="1:14" ht="14.45" customHeight="1" x14ac:dyDescent="0.2">
      <c r="A737" s="748" t="s">
        <v>585</v>
      </c>
      <c r="B737" s="749" t="s">
        <v>586</v>
      </c>
      <c r="C737" s="750" t="s">
        <v>608</v>
      </c>
      <c r="D737" s="751" t="s">
        <v>609</v>
      </c>
      <c r="E737" s="752">
        <v>50113014</v>
      </c>
      <c r="F737" s="751" t="s">
        <v>1295</v>
      </c>
      <c r="G737" s="750" t="s">
        <v>625</v>
      </c>
      <c r="H737" s="750">
        <v>164401</v>
      </c>
      <c r="I737" s="750">
        <v>164401</v>
      </c>
      <c r="J737" s="750" t="s">
        <v>1298</v>
      </c>
      <c r="K737" s="750" t="s">
        <v>1299</v>
      </c>
      <c r="L737" s="753">
        <v>164.9781690140845</v>
      </c>
      <c r="M737" s="753">
        <v>14.2</v>
      </c>
      <c r="N737" s="754">
        <v>2342.6899999999996</v>
      </c>
    </row>
    <row r="738" spans="1:14" ht="14.45" customHeight="1" x14ac:dyDescent="0.2">
      <c r="A738" s="748" t="s">
        <v>585</v>
      </c>
      <c r="B738" s="749" t="s">
        <v>586</v>
      </c>
      <c r="C738" s="750" t="s">
        <v>608</v>
      </c>
      <c r="D738" s="751" t="s">
        <v>609</v>
      </c>
      <c r="E738" s="752">
        <v>50113014</v>
      </c>
      <c r="F738" s="751" t="s">
        <v>1295</v>
      </c>
      <c r="G738" s="750" t="s">
        <v>618</v>
      </c>
      <c r="H738" s="750">
        <v>159074</v>
      </c>
      <c r="I738" s="750">
        <v>59074</v>
      </c>
      <c r="J738" s="750" t="s">
        <v>1582</v>
      </c>
      <c r="K738" s="750" t="s">
        <v>1583</v>
      </c>
      <c r="L738" s="753">
        <v>80.970000000000041</v>
      </c>
      <c r="M738" s="753">
        <v>1</v>
      </c>
      <c r="N738" s="754">
        <v>80.970000000000041</v>
      </c>
    </row>
    <row r="739" spans="1:14" ht="14.45" customHeight="1" x14ac:dyDescent="0.2">
      <c r="A739" s="748" t="s">
        <v>585</v>
      </c>
      <c r="B739" s="749" t="s">
        <v>586</v>
      </c>
      <c r="C739" s="750" t="s">
        <v>611</v>
      </c>
      <c r="D739" s="751" t="s">
        <v>612</v>
      </c>
      <c r="E739" s="752">
        <v>50113001</v>
      </c>
      <c r="F739" s="751" t="s">
        <v>617</v>
      </c>
      <c r="G739" s="750" t="s">
        <v>618</v>
      </c>
      <c r="H739" s="750">
        <v>192730</v>
      </c>
      <c r="I739" s="750">
        <v>92730</v>
      </c>
      <c r="J739" s="750" t="s">
        <v>1302</v>
      </c>
      <c r="K739" s="750" t="s">
        <v>1584</v>
      </c>
      <c r="L739" s="753">
        <v>452.29692307692312</v>
      </c>
      <c r="M739" s="753">
        <v>26</v>
      </c>
      <c r="N739" s="754">
        <v>11759.720000000001</v>
      </c>
    </row>
    <row r="740" spans="1:14" ht="14.45" customHeight="1" x14ac:dyDescent="0.2">
      <c r="A740" s="748" t="s">
        <v>585</v>
      </c>
      <c r="B740" s="749" t="s">
        <v>586</v>
      </c>
      <c r="C740" s="750" t="s">
        <v>611</v>
      </c>
      <c r="D740" s="751" t="s">
        <v>612</v>
      </c>
      <c r="E740" s="752">
        <v>50113001</v>
      </c>
      <c r="F740" s="751" t="s">
        <v>617</v>
      </c>
      <c r="G740" s="750" t="s">
        <v>618</v>
      </c>
      <c r="H740" s="750">
        <v>221862</v>
      </c>
      <c r="I740" s="750">
        <v>221862</v>
      </c>
      <c r="J740" s="750" t="s">
        <v>1304</v>
      </c>
      <c r="K740" s="750" t="s">
        <v>1305</v>
      </c>
      <c r="L740" s="753">
        <v>112.19777777777776</v>
      </c>
      <c r="M740" s="753">
        <v>9</v>
      </c>
      <c r="N740" s="754">
        <v>1009.7799999999999</v>
      </c>
    </row>
    <row r="741" spans="1:14" ht="14.45" customHeight="1" x14ac:dyDescent="0.2">
      <c r="A741" s="748" t="s">
        <v>585</v>
      </c>
      <c r="B741" s="749" t="s">
        <v>586</v>
      </c>
      <c r="C741" s="750" t="s">
        <v>611</v>
      </c>
      <c r="D741" s="751" t="s">
        <v>612</v>
      </c>
      <c r="E741" s="752">
        <v>50113001</v>
      </c>
      <c r="F741" s="751" t="s">
        <v>617</v>
      </c>
      <c r="G741" s="750" t="s">
        <v>618</v>
      </c>
      <c r="H741" s="750">
        <v>100362</v>
      </c>
      <c r="I741" s="750">
        <v>362</v>
      </c>
      <c r="J741" s="750" t="s">
        <v>629</v>
      </c>
      <c r="K741" s="750" t="s">
        <v>630</v>
      </c>
      <c r="L741" s="753">
        <v>75.139411764705869</v>
      </c>
      <c r="M741" s="753">
        <v>34</v>
      </c>
      <c r="N741" s="754">
        <v>2554.7399999999998</v>
      </c>
    </row>
    <row r="742" spans="1:14" ht="14.45" customHeight="1" x14ac:dyDescent="0.2">
      <c r="A742" s="748" t="s">
        <v>585</v>
      </c>
      <c r="B742" s="749" t="s">
        <v>586</v>
      </c>
      <c r="C742" s="750" t="s">
        <v>611</v>
      </c>
      <c r="D742" s="751" t="s">
        <v>612</v>
      </c>
      <c r="E742" s="752">
        <v>50113001</v>
      </c>
      <c r="F742" s="751" t="s">
        <v>617</v>
      </c>
      <c r="G742" s="750" t="s">
        <v>618</v>
      </c>
      <c r="H742" s="750">
        <v>196610</v>
      </c>
      <c r="I742" s="750">
        <v>96610</v>
      </c>
      <c r="J742" s="750" t="s">
        <v>1312</v>
      </c>
      <c r="K742" s="750" t="s">
        <v>1313</v>
      </c>
      <c r="L742" s="753">
        <v>48.870000000000005</v>
      </c>
      <c r="M742" s="753">
        <v>2</v>
      </c>
      <c r="N742" s="754">
        <v>97.740000000000009</v>
      </c>
    </row>
    <row r="743" spans="1:14" ht="14.45" customHeight="1" x14ac:dyDescent="0.2">
      <c r="A743" s="748" t="s">
        <v>585</v>
      </c>
      <c r="B743" s="749" t="s">
        <v>586</v>
      </c>
      <c r="C743" s="750" t="s">
        <v>611</v>
      </c>
      <c r="D743" s="751" t="s">
        <v>612</v>
      </c>
      <c r="E743" s="752">
        <v>50113001</v>
      </c>
      <c r="F743" s="751" t="s">
        <v>617</v>
      </c>
      <c r="G743" s="750" t="s">
        <v>618</v>
      </c>
      <c r="H743" s="750">
        <v>189244</v>
      </c>
      <c r="I743" s="750">
        <v>89244</v>
      </c>
      <c r="J743" s="750" t="s">
        <v>663</v>
      </c>
      <c r="K743" s="750" t="s">
        <v>664</v>
      </c>
      <c r="L743" s="753">
        <v>20.759999999999994</v>
      </c>
      <c r="M743" s="753">
        <v>340</v>
      </c>
      <c r="N743" s="754">
        <v>7058.3999999999978</v>
      </c>
    </row>
    <row r="744" spans="1:14" ht="14.45" customHeight="1" x14ac:dyDescent="0.2">
      <c r="A744" s="748" t="s">
        <v>585</v>
      </c>
      <c r="B744" s="749" t="s">
        <v>586</v>
      </c>
      <c r="C744" s="750" t="s">
        <v>611</v>
      </c>
      <c r="D744" s="751" t="s">
        <v>612</v>
      </c>
      <c r="E744" s="752">
        <v>50113001</v>
      </c>
      <c r="F744" s="751" t="s">
        <v>617</v>
      </c>
      <c r="G744" s="750" t="s">
        <v>618</v>
      </c>
      <c r="H744" s="750">
        <v>169725</v>
      </c>
      <c r="I744" s="750">
        <v>69725</v>
      </c>
      <c r="J744" s="750" t="s">
        <v>1320</v>
      </c>
      <c r="K744" s="750" t="s">
        <v>666</v>
      </c>
      <c r="L744" s="753">
        <v>30.270191780821921</v>
      </c>
      <c r="M744" s="753">
        <v>219</v>
      </c>
      <c r="N744" s="754">
        <v>6629.1720000000005</v>
      </c>
    </row>
    <row r="745" spans="1:14" ht="14.45" customHeight="1" x14ac:dyDescent="0.2">
      <c r="A745" s="748" t="s">
        <v>585</v>
      </c>
      <c r="B745" s="749" t="s">
        <v>586</v>
      </c>
      <c r="C745" s="750" t="s">
        <v>611</v>
      </c>
      <c r="D745" s="751" t="s">
        <v>612</v>
      </c>
      <c r="E745" s="752">
        <v>50113001</v>
      </c>
      <c r="F745" s="751" t="s">
        <v>617</v>
      </c>
      <c r="G745" s="750" t="s">
        <v>618</v>
      </c>
      <c r="H745" s="750">
        <v>173394</v>
      </c>
      <c r="I745" s="750">
        <v>173394</v>
      </c>
      <c r="J745" s="750" t="s">
        <v>669</v>
      </c>
      <c r="K745" s="750" t="s">
        <v>670</v>
      </c>
      <c r="L745" s="753">
        <v>423.72</v>
      </c>
      <c r="M745" s="753">
        <v>29</v>
      </c>
      <c r="N745" s="754">
        <v>12287.880000000001</v>
      </c>
    </row>
    <row r="746" spans="1:14" ht="14.45" customHeight="1" x14ac:dyDescent="0.2">
      <c r="A746" s="748" t="s">
        <v>585</v>
      </c>
      <c r="B746" s="749" t="s">
        <v>586</v>
      </c>
      <c r="C746" s="750" t="s">
        <v>611</v>
      </c>
      <c r="D746" s="751" t="s">
        <v>612</v>
      </c>
      <c r="E746" s="752">
        <v>50113001</v>
      </c>
      <c r="F746" s="751" t="s">
        <v>617</v>
      </c>
      <c r="G746" s="750" t="s">
        <v>618</v>
      </c>
      <c r="H746" s="750">
        <v>187822</v>
      </c>
      <c r="I746" s="750">
        <v>87822</v>
      </c>
      <c r="J746" s="750" t="s">
        <v>1323</v>
      </c>
      <c r="K746" s="750" t="s">
        <v>1324</v>
      </c>
      <c r="L746" s="753">
        <v>1301.03</v>
      </c>
      <c r="M746" s="753">
        <v>2</v>
      </c>
      <c r="N746" s="754">
        <v>2602.06</v>
      </c>
    </row>
    <row r="747" spans="1:14" ht="14.45" customHeight="1" x14ac:dyDescent="0.2">
      <c r="A747" s="748" t="s">
        <v>585</v>
      </c>
      <c r="B747" s="749" t="s">
        <v>586</v>
      </c>
      <c r="C747" s="750" t="s">
        <v>611</v>
      </c>
      <c r="D747" s="751" t="s">
        <v>612</v>
      </c>
      <c r="E747" s="752">
        <v>50113001</v>
      </c>
      <c r="F747" s="751" t="s">
        <v>617</v>
      </c>
      <c r="G747" s="750" t="s">
        <v>618</v>
      </c>
      <c r="H747" s="750">
        <v>179078</v>
      </c>
      <c r="I747" s="750">
        <v>179078</v>
      </c>
      <c r="J747" s="750" t="s">
        <v>1585</v>
      </c>
      <c r="K747" s="750" t="s">
        <v>1586</v>
      </c>
      <c r="L747" s="753">
        <v>5046.0899999999992</v>
      </c>
      <c r="M747" s="753">
        <v>1</v>
      </c>
      <c r="N747" s="754">
        <v>5046.0899999999992</v>
      </c>
    </row>
    <row r="748" spans="1:14" ht="14.45" customHeight="1" x14ac:dyDescent="0.2">
      <c r="A748" s="748" t="s">
        <v>585</v>
      </c>
      <c r="B748" s="749" t="s">
        <v>586</v>
      </c>
      <c r="C748" s="750" t="s">
        <v>611</v>
      </c>
      <c r="D748" s="751" t="s">
        <v>612</v>
      </c>
      <c r="E748" s="752">
        <v>50113001</v>
      </c>
      <c r="F748" s="751" t="s">
        <v>617</v>
      </c>
      <c r="G748" s="750" t="s">
        <v>618</v>
      </c>
      <c r="H748" s="750">
        <v>100392</v>
      </c>
      <c r="I748" s="750">
        <v>392</v>
      </c>
      <c r="J748" s="750" t="s">
        <v>1325</v>
      </c>
      <c r="K748" s="750" t="s">
        <v>1099</v>
      </c>
      <c r="L748" s="753">
        <v>57.577777777777783</v>
      </c>
      <c r="M748" s="753">
        <v>9</v>
      </c>
      <c r="N748" s="754">
        <v>518.20000000000005</v>
      </c>
    </row>
    <row r="749" spans="1:14" ht="14.45" customHeight="1" x14ac:dyDescent="0.2">
      <c r="A749" s="748" t="s">
        <v>585</v>
      </c>
      <c r="B749" s="749" t="s">
        <v>586</v>
      </c>
      <c r="C749" s="750" t="s">
        <v>611</v>
      </c>
      <c r="D749" s="751" t="s">
        <v>612</v>
      </c>
      <c r="E749" s="752">
        <v>50113001</v>
      </c>
      <c r="F749" s="751" t="s">
        <v>617</v>
      </c>
      <c r="G749" s="750" t="s">
        <v>618</v>
      </c>
      <c r="H749" s="750">
        <v>176496</v>
      </c>
      <c r="I749" s="750">
        <v>76496</v>
      </c>
      <c r="J749" s="750" t="s">
        <v>1326</v>
      </c>
      <c r="K749" s="750" t="s">
        <v>1327</v>
      </c>
      <c r="L749" s="753">
        <v>125.43</v>
      </c>
      <c r="M749" s="753">
        <v>1</v>
      </c>
      <c r="N749" s="754">
        <v>125.43</v>
      </c>
    </row>
    <row r="750" spans="1:14" ht="14.45" customHeight="1" x14ac:dyDescent="0.2">
      <c r="A750" s="748" t="s">
        <v>585</v>
      </c>
      <c r="B750" s="749" t="s">
        <v>586</v>
      </c>
      <c r="C750" s="750" t="s">
        <v>611</v>
      </c>
      <c r="D750" s="751" t="s">
        <v>612</v>
      </c>
      <c r="E750" s="752">
        <v>50113001</v>
      </c>
      <c r="F750" s="751" t="s">
        <v>617</v>
      </c>
      <c r="G750" s="750" t="s">
        <v>618</v>
      </c>
      <c r="H750" s="750">
        <v>162320</v>
      </c>
      <c r="I750" s="750">
        <v>62320</v>
      </c>
      <c r="J750" s="750" t="s">
        <v>1587</v>
      </c>
      <c r="K750" s="750" t="s">
        <v>1588</v>
      </c>
      <c r="L750" s="753">
        <v>77.319999999999993</v>
      </c>
      <c r="M750" s="753">
        <v>1</v>
      </c>
      <c r="N750" s="754">
        <v>77.319999999999993</v>
      </c>
    </row>
    <row r="751" spans="1:14" ht="14.45" customHeight="1" x14ac:dyDescent="0.2">
      <c r="A751" s="748" t="s">
        <v>585</v>
      </c>
      <c r="B751" s="749" t="s">
        <v>586</v>
      </c>
      <c r="C751" s="750" t="s">
        <v>611</v>
      </c>
      <c r="D751" s="751" t="s">
        <v>612</v>
      </c>
      <c r="E751" s="752">
        <v>50113001</v>
      </c>
      <c r="F751" s="751" t="s">
        <v>617</v>
      </c>
      <c r="G751" s="750" t="s">
        <v>618</v>
      </c>
      <c r="H751" s="750">
        <v>162317</v>
      </c>
      <c r="I751" s="750">
        <v>62317</v>
      </c>
      <c r="J751" s="750" t="s">
        <v>1589</v>
      </c>
      <c r="K751" s="750" t="s">
        <v>1590</v>
      </c>
      <c r="L751" s="753">
        <v>429.72000000000014</v>
      </c>
      <c r="M751" s="753">
        <v>1</v>
      </c>
      <c r="N751" s="754">
        <v>429.72000000000014</v>
      </c>
    </row>
    <row r="752" spans="1:14" ht="14.45" customHeight="1" x14ac:dyDescent="0.2">
      <c r="A752" s="748" t="s">
        <v>585</v>
      </c>
      <c r="B752" s="749" t="s">
        <v>586</v>
      </c>
      <c r="C752" s="750" t="s">
        <v>611</v>
      </c>
      <c r="D752" s="751" t="s">
        <v>612</v>
      </c>
      <c r="E752" s="752">
        <v>50113001</v>
      </c>
      <c r="F752" s="751" t="s">
        <v>617</v>
      </c>
      <c r="G752" s="750" t="s">
        <v>625</v>
      </c>
      <c r="H752" s="750">
        <v>183974</v>
      </c>
      <c r="I752" s="750">
        <v>83974</v>
      </c>
      <c r="J752" s="750" t="s">
        <v>687</v>
      </c>
      <c r="K752" s="750" t="s">
        <v>688</v>
      </c>
      <c r="L752" s="753">
        <v>88.45</v>
      </c>
      <c r="M752" s="753">
        <v>1</v>
      </c>
      <c r="N752" s="754">
        <v>88.45</v>
      </c>
    </row>
    <row r="753" spans="1:14" ht="14.45" customHeight="1" x14ac:dyDescent="0.2">
      <c r="A753" s="748" t="s">
        <v>585</v>
      </c>
      <c r="B753" s="749" t="s">
        <v>586</v>
      </c>
      <c r="C753" s="750" t="s">
        <v>611</v>
      </c>
      <c r="D753" s="751" t="s">
        <v>612</v>
      </c>
      <c r="E753" s="752">
        <v>50113001</v>
      </c>
      <c r="F753" s="751" t="s">
        <v>617</v>
      </c>
      <c r="G753" s="750" t="s">
        <v>625</v>
      </c>
      <c r="H753" s="750">
        <v>231703</v>
      </c>
      <c r="I753" s="750">
        <v>231703</v>
      </c>
      <c r="J753" s="750" t="s">
        <v>687</v>
      </c>
      <c r="K753" s="750" t="s">
        <v>688</v>
      </c>
      <c r="L753" s="753">
        <v>94.11</v>
      </c>
      <c r="M753" s="753">
        <v>1</v>
      </c>
      <c r="N753" s="754">
        <v>94.11</v>
      </c>
    </row>
    <row r="754" spans="1:14" ht="14.45" customHeight="1" x14ac:dyDescent="0.2">
      <c r="A754" s="748" t="s">
        <v>585</v>
      </c>
      <c r="B754" s="749" t="s">
        <v>586</v>
      </c>
      <c r="C754" s="750" t="s">
        <v>611</v>
      </c>
      <c r="D754" s="751" t="s">
        <v>612</v>
      </c>
      <c r="E754" s="752">
        <v>50113001</v>
      </c>
      <c r="F754" s="751" t="s">
        <v>617</v>
      </c>
      <c r="G754" s="750" t="s">
        <v>618</v>
      </c>
      <c r="H754" s="750">
        <v>100409</v>
      </c>
      <c r="I754" s="750">
        <v>409</v>
      </c>
      <c r="J754" s="750" t="s">
        <v>713</v>
      </c>
      <c r="K754" s="750" t="s">
        <v>714</v>
      </c>
      <c r="L754" s="753">
        <v>79.736666666666665</v>
      </c>
      <c r="M754" s="753">
        <v>30</v>
      </c>
      <c r="N754" s="754">
        <v>2392.1</v>
      </c>
    </row>
    <row r="755" spans="1:14" ht="14.45" customHeight="1" x14ac:dyDescent="0.2">
      <c r="A755" s="748" t="s">
        <v>585</v>
      </c>
      <c r="B755" s="749" t="s">
        <v>586</v>
      </c>
      <c r="C755" s="750" t="s">
        <v>611</v>
      </c>
      <c r="D755" s="751" t="s">
        <v>612</v>
      </c>
      <c r="E755" s="752">
        <v>50113001</v>
      </c>
      <c r="F755" s="751" t="s">
        <v>617</v>
      </c>
      <c r="G755" s="750" t="s">
        <v>618</v>
      </c>
      <c r="H755" s="750">
        <v>187814</v>
      </c>
      <c r="I755" s="750">
        <v>87814</v>
      </c>
      <c r="J755" s="750" t="s">
        <v>1333</v>
      </c>
      <c r="K755" s="750" t="s">
        <v>1334</v>
      </c>
      <c r="L755" s="753">
        <v>535.66</v>
      </c>
      <c r="M755" s="753">
        <v>2</v>
      </c>
      <c r="N755" s="754">
        <v>1071.32</v>
      </c>
    </row>
    <row r="756" spans="1:14" ht="14.45" customHeight="1" x14ac:dyDescent="0.2">
      <c r="A756" s="748" t="s">
        <v>585</v>
      </c>
      <c r="B756" s="749" t="s">
        <v>586</v>
      </c>
      <c r="C756" s="750" t="s">
        <v>611</v>
      </c>
      <c r="D756" s="751" t="s">
        <v>612</v>
      </c>
      <c r="E756" s="752">
        <v>50113001</v>
      </c>
      <c r="F756" s="751" t="s">
        <v>617</v>
      </c>
      <c r="G756" s="750" t="s">
        <v>618</v>
      </c>
      <c r="H756" s="750">
        <v>841498</v>
      </c>
      <c r="I756" s="750">
        <v>31951</v>
      </c>
      <c r="J756" s="750" t="s">
        <v>717</v>
      </c>
      <c r="K756" s="750" t="s">
        <v>718</v>
      </c>
      <c r="L756" s="753">
        <v>45.08</v>
      </c>
      <c r="M756" s="753">
        <v>1</v>
      </c>
      <c r="N756" s="754">
        <v>45.08</v>
      </c>
    </row>
    <row r="757" spans="1:14" ht="14.45" customHeight="1" x14ac:dyDescent="0.2">
      <c r="A757" s="748" t="s">
        <v>585</v>
      </c>
      <c r="B757" s="749" t="s">
        <v>586</v>
      </c>
      <c r="C757" s="750" t="s">
        <v>611</v>
      </c>
      <c r="D757" s="751" t="s">
        <v>612</v>
      </c>
      <c r="E757" s="752">
        <v>50113001</v>
      </c>
      <c r="F757" s="751" t="s">
        <v>617</v>
      </c>
      <c r="G757" s="750" t="s">
        <v>618</v>
      </c>
      <c r="H757" s="750">
        <v>102132</v>
      </c>
      <c r="I757" s="750">
        <v>2132</v>
      </c>
      <c r="J757" s="750" t="s">
        <v>719</v>
      </c>
      <c r="K757" s="750" t="s">
        <v>720</v>
      </c>
      <c r="L757" s="753">
        <v>153.40624999999997</v>
      </c>
      <c r="M757" s="753">
        <v>24</v>
      </c>
      <c r="N757" s="754">
        <v>3681.7499999999995</v>
      </c>
    </row>
    <row r="758" spans="1:14" ht="14.45" customHeight="1" x14ac:dyDescent="0.2">
      <c r="A758" s="748" t="s">
        <v>585</v>
      </c>
      <c r="B758" s="749" t="s">
        <v>586</v>
      </c>
      <c r="C758" s="750" t="s">
        <v>611</v>
      </c>
      <c r="D758" s="751" t="s">
        <v>612</v>
      </c>
      <c r="E758" s="752">
        <v>50113001</v>
      </c>
      <c r="F758" s="751" t="s">
        <v>617</v>
      </c>
      <c r="G758" s="750" t="s">
        <v>625</v>
      </c>
      <c r="H758" s="750">
        <v>848765</v>
      </c>
      <c r="I758" s="750">
        <v>107938</v>
      </c>
      <c r="J758" s="750" t="s">
        <v>751</v>
      </c>
      <c r="K758" s="750" t="s">
        <v>752</v>
      </c>
      <c r="L758" s="753">
        <v>128.39600000000002</v>
      </c>
      <c r="M758" s="753">
        <v>5</v>
      </c>
      <c r="N758" s="754">
        <v>641.98000000000013</v>
      </c>
    </row>
    <row r="759" spans="1:14" ht="14.45" customHeight="1" x14ac:dyDescent="0.2">
      <c r="A759" s="748" t="s">
        <v>585</v>
      </c>
      <c r="B759" s="749" t="s">
        <v>586</v>
      </c>
      <c r="C759" s="750" t="s">
        <v>611</v>
      </c>
      <c r="D759" s="751" t="s">
        <v>612</v>
      </c>
      <c r="E759" s="752">
        <v>50113001</v>
      </c>
      <c r="F759" s="751" t="s">
        <v>617</v>
      </c>
      <c r="G759" s="750" t="s">
        <v>618</v>
      </c>
      <c r="H759" s="750">
        <v>184090</v>
      </c>
      <c r="I759" s="750">
        <v>84090</v>
      </c>
      <c r="J759" s="750" t="s">
        <v>1355</v>
      </c>
      <c r="K759" s="750" t="s">
        <v>1356</v>
      </c>
      <c r="L759" s="753">
        <v>60.139999999999993</v>
      </c>
      <c r="M759" s="753">
        <v>1</v>
      </c>
      <c r="N759" s="754">
        <v>60.139999999999993</v>
      </c>
    </row>
    <row r="760" spans="1:14" ht="14.45" customHeight="1" x14ac:dyDescent="0.2">
      <c r="A760" s="748" t="s">
        <v>585</v>
      </c>
      <c r="B760" s="749" t="s">
        <v>586</v>
      </c>
      <c r="C760" s="750" t="s">
        <v>611</v>
      </c>
      <c r="D760" s="751" t="s">
        <v>612</v>
      </c>
      <c r="E760" s="752">
        <v>50113001</v>
      </c>
      <c r="F760" s="751" t="s">
        <v>617</v>
      </c>
      <c r="G760" s="750" t="s">
        <v>618</v>
      </c>
      <c r="H760" s="750">
        <v>846599</v>
      </c>
      <c r="I760" s="750">
        <v>107754</v>
      </c>
      <c r="J760" s="750" t="s">
        <v>778</v>
      </c>
      <c r="K760" s="750" t="s">
        <v>587</v>
      </c>
      <c r="L760" s="753">
        <v>131.44322580645161</v>
      </c>
      <c r="M760" s="753">
        <v>62</v>
      </c>
      <c r="N760" s="754">
        <v>8149.48</v>
      </c>
    </row>
    <row r="761" spans="1:14" ht="14.45" customHeight="1" x14ac:dyDescent="0.2">
      <c r="A761" s="748" t="s">
        <v>585</v>
      </c>
      <c r="B761" s="749" t="s">
        <v>586</v>
      </c>
      <c r="C761" s="750" t="s">
        <v>611</v>
      </c>
      <c r="D761" s="751" t="s">
        <v>612</v>
      </c>
      <c r="E761" s="752">
        <v>50113001</v>
      </c>
      <c r="F761" s="751" t="s">
        <v>617</v>
      </c>
      <c r="G761" s="750" t="s">
        <v>618</v>
      </c>
      <c r="H761" s="750">
        <v>154539</v>
      </c>
      <c r="I761" s="750">
        <v>54539</v>
      </c>
      <c r="J761" s="750" t="s">
        <v>1366</v>
      </c>
      <c r="K761" s="750" t="s">
        <v>1367</v>
      </c>
      <c r="L761" s="753">
        <v>60.21</v>
      </c>
      <c r="M761" s="753">
        <v>2</v>
      </c>
      <c r="N761" s="754">
        <v>120.42</v>
      </c>
    </row>
    <row r="762" spans="1:14" ht="14.45" customHeight="1" x14ac:dyDescent="0.2">
      <c r="A762" s="748" t="s">
        <v>585</v>
      </c>
      <c r="B762" s="749" t="s">
        <v>586</v>
      </c>
      <c r="C762" s="750" t="s">
        <v>611</v>
      </c>
      <c r="D762" s="751" t="s">
        <v>612</v>
      </c>
      <c r="E762" s="752">
        <v>50113001</v>
      </c>
      <c r="F762" s="751" t="s">
        <v>617</v>
      </c>
      <c r="G762" s="750" t="s">
        <v>618</v>
      </c>
      <c r="H762" s="750">
        <v>905098</v>
      </c>
      <c r="I762" s="750">
        <v>23989</v>
      </c>
      <c r="J762" s="750" t="s">
        <v>1591</v>
      </c>
      <c r="K762" s="750" t="s">
        <v>587</v>
      </c>
      <c r="L762" s="753">
        <v>398.8604156798213</v>
      </c>
      <c r="M762" s="753">
        <v>14</v>
      </c>
      <c r="N762" s="754">
        <v>5584.0458195174979</v>
      </c>
    </row>
    <row r="763" spans="1:14" ht="14.45" customHeight="1" x14ac:dyDescent="0.2">
      <c r="A763" s="748" t="s">
        <v>585</v>
      </c>
      <c r="B763" s="749" t="s">
        <v>586</v>
      </c>
      <c r="C763" s="750" t="s">
        <v>611</v>
      </c>
      <c r="D763" s="751" t="s">
        <v>612</v>
      </c>
      <c r="E763" s="752">
        <v>50113001</v>
      </c>
      <c r="F763" s="751" t="s">
        <v>617</v>
      </c>
      <c r="G763" s="750" t="s">
        <v>618</v>
      </c>
      <c r="H763" s="750">
        <v>447</v>
      </c>
      <c r="I763" s="750">
        <v>447</v>
      </c>
      <c r="J763" s="750" t="s">
        <v>1379</v>
      </c>
      <c r="K763" s="750" t="s">
        <v>1380</v>
      </c>
      <c r="L763" s="753">
        <v>178.50666666666669</v>
      </c>
      <c r="M763" s="753">
        <v>15</v>
      </c>
      <c r="N763" s="754">
        <v>2677.6000000000004</v>
      </c>
    </row>
    <row r="764" spans="1:14" ht="14.45" customHeight="1" x14ac:dyDescent="0.2">
      <c r="A764" s="748" t="s">
        <v>585</v>
      </c>
      <c r="B764" s="749" t="s">
        <v>586</v>
      </c>
      <c r="C764" s="750" t="s">
        <v>611</v>
      </c>
      <c r="D764" s="751" t="s">
        <v>612</v>
      </c>
      <c r="E764" s="752">
        <v>50113001</v>
      </c>
      <c r="F764" s="751" t="s">
        <v>617</v>
      </c>
      <c r="G764" s="750" t="s">
        <v>618</v>
      </c>
      <c r="H764" s="750">
        <v>149990</v>
      </c>
      <c r="I764" s="750">
        <v>49990</v>
      </c>
      <c r="J764" s="750" t="s">
        <v>1389</v>
      </c>
      <c r="K764" s="750" t="s">
        <v>1390</v>
      </c>
      <c r="L764" s="753">
        <v>121.77000000000005</v>
      </c>
      <c r="M764" s="753">
        <v>169</v>
      </c>
      <c r="N764" s="754">
        <v>20579.130000000008</v>
      </c>
    </row>
    <row r="765" spans="1:14" ht="14.45" customHeight="1" x14ac:dyDescent="0.2">
      <c r="A765" s="748" t="s">
        <v>585</v>
      </c>
      <c r="B765" s="749" t="s">
        <v>586</v>
      </c>
      <c r="C765" s="750" t="s">
        <v>611</v>
      </c>
      <c r="D765" s="751" t="s">
        <v>612</v>
      </c>
      <c r="E765" s="752">
        <v>50113001</v>
      </c>
      <c r="F765" s="751" t="s">
        <v>617</v>
      </c>
      <c r="G765" s="750" t="s">
        <v>625</v>
      </c>
      <c r="H765" s="750">
        <v>214036</v>
      </c>
      <c r="I765" s="750">
        <v>214036</v>
      </c>
      <c r="J765" s="750" t="s">
        <v>854</v>
      </c>
      <c r="K765" s="750" t="s">
        <v>855</v>
      </c>
      <c r="L765" s="753">
        <v>40.36999999999999</v>
      </c>
      <c r="M765" s="753">
        <v>4</v>
      </c>
      <c r="N765" s="754">
        <v>161.47999999999996</v>
      </c>
    </row>
    <row r="766" spans="1:14" ht="14.45" customHeight="1" x14ac:dyDescent="0.2">
      <c r="A766" s="748" t="s">
        <v>585</v>
      </c>
      <c r="B766" s="749" t="s">
        <v>586</v>
      </c>
      <c r="C766" s="750" t="s">
        <v>611</v>
      </c>
      <c r="D766" s="751" t="s">
        <v>612</v>
      </c>
      <c r="E766" s="752">
        <v>50113001</v>
      </c>
      <c r="F766" s="751" t="s">
        <v>617</v>
      </c>
      <c r="G766" s="750" t="s">
        <v>618</v>
      </c>
      <c r="H766" s="750">
        <v>198880</v>
      </c>
      <c r="I766" s="750">
        <v>98880</v>
      </c>
      <c r="J766" s="750" t="s">
        <v>1592</v>
      </c>
      <c r="K766" s="750" t="s">
        <v>1593</v>
      </c>
      <c r="L766" s="753">
        <v>201.30000000000004</v>
      </c>
      <c r="M766" s="753">
        <v>100</v>
      </c>
      <c r="N766" s="754">
        <v>20130.000000000004</v>
      </c>
    </row>
    <row r="767" spans="1:14" ht="14.45" customHeight="1" x14ac:dyDescent="0.2">
      <c r="A767" s="748" t="s">
        <v>585</v>
      </c>
      <c r="B767" s="749" t="s">
        <v>586</v>
      </c>
      <c r="C767" s="750" t="s">
        <v>611</v>
      </c>
      <c r="D767" s="751" t="s">
        <v>612</v>
      </c>
      <c r="E767" s="752">
        <v>50113001</v>
      </c>
      <c r="F767" s="751" t="s">
        <v>617</v>
      </c>
      <c r="G767" s="750" t="s">
        <v>618</v>
      </c>
      <c r="H767" s="750">
        <v>165633</v>
      </c>
      <c r="I767" s="750">
        <v>165751</v>
      </c>
      <c r="J767" s="750" t="s">
        <v>1393</v>
      </c>
      <c r="K767" s="750" t="s">
        <v>1394</v>
      </c>
      <c r="L767" s="753">
        <v>3951.6415384615384</v>
      </c>
      <c r="M767" s="753">
        <v>13</v>
      </c>
      <c r="N767" s="754">
        <v>51371.34</v>
      </c>
    </row>
    <row r="768" spans="1:14" ht="14.45" customHeight="1" x14ac:dyDescent="0.2">
      <c r="A768" s="748" t="s">
        <v>585</v>
      </c>
      <c r="B768" s="749" t="s">
        <v>586</v>
      </c>
      <c r="C768" s="750" t="s">
        <v>611</v>
      </c>
      <c r="D768" s="751" t="s">
        <v>612</v>
      </c>
      <c r="E768" s="752">
        <v>50113001</v>
      </c>
      <c r="F768" s="751" t="s">
        <v>617</v>
      </c>
      <c r="G768" s="750" t="s">
        <v>618</v>
      </c>
      <c r="H768" s="750">
        <v>47244</v>
      </c>
      <c r="I768" s="750">
        <v>47244</v>
      </c>
      <c r="J768" s="750" t="s">
        <v>867</v>
      </c>
      <c r="K768" s="750" t="s">
        <v>865</v>
      </c>
      <c r="L768" s="753">
        <v>142.99999999999997</v>
      </c>
      <c r="M768" s="753">
        <v>2</v>
      </c>
      <c r="N768" s="754">
        <v>285.99999999999994</v>
      </c>
    </row>
    <row r="769" spans="1:14" ht="14.45" customHeight="1" x14ac:dyDescent="0.2">
      <c r="A769" s="748" t="s">
        <v>585</v>
      </c>
      <c r="B769" s="749" t="s">
        <v>586</v>
      </c>
      <c r="C769" s="750" t="s">
        <v>611</v>
      </c>
      <c r="D769" s="751" t="s">
        <v>612</v>
      </c>
      <c r="E769" s="752">
        <v>50113001</v>
      </c>
      <c r="F769" s="751" t="s">
        <v>617</v>
      </c>
      <c r="G769" s="750" t="s">
        <v>618</v>
      </c>
      <c r="H769" s="750">
        <v>47256</v>
      </c>
      <c r="I769" s="750">
        <v>47256</v>
      </c>
      <c r="J769" s="750" t="s">
        <v>867</v>
      </c>
      <c r="K769" s="750" t="s">
        <v>868</v>
      </c>
      <c r="L769" s="753">
        <v>222.20000000000002</v>
      </c>
      <c r="M769" s="753">
        <v>9</v>
      </c>
      <c r="N769" s="754">
        <v>1999.8000000000002</v>
      </c>
    </row>
    <row r="770" spans="1:14" ht="14.45" customHeight="1" x14ac:dyDescent="0.2">
      <c r="A770" s="748" t="s">
        <v>585</v>
      </c>
      <c r="B770" s="749" t="s">
        <v>586</v>
      </c>
      <c r="C770" s="750" t="s">
        <v>611</v>
      </c>
      <c r="D770" s="751" t="s">
        <v>612</v>
      </c>
      <c r="E770" s="752">
        <v>50113001</v>
      </c>
      <c r="F770" s="751" t="s">
        <v>617</v>
      </c>
      <c r="G770" s="750" t="s">
        <v>618</v>
      </c>
      <c r="H770" s="750">
        <v>47249</v>
      </c>
      <c r="I770" s="750">
        <v>47249</v>
      </c>
      <c r="J770" s="750" t="s">
        <v>867</v>
      </c>
      <c r="K770" s="750" t="s">
        <v>1398</v>
      </c>
      <c r="L770" s="753">
        <v>126.5</v>
      </c>
      <c r="M770" s="753">
        <v>16</v>
      </c>
      <c r="N770" s="754">
        <v>2024</v>
      </c>
    </row>
    <row r="771" spans="1:14" ht="14.45" customHeight="1" x14ac:dyDescent="0.2">
      <c r="A771" s="748" t="s">
        <v>585</v>
      </c>
      <c r="B771" s="749" t="s">
        <v>586</v>
      </c>
      <c r="C771" s="750" t="s">
        <v>611</v>
      </c>
      <c r="D771" s="751" t="s">
        <v>612</v>
      </c>
      <c r="E771" s="752">
        <v>50113001</v>
      </c>
      <c r="F771" s="751" t="s">
        <v>617</v>
      </c>
      <c r="G771" s="750" t="s">
        <v>618</v>
      </c>
      <c r="H771" s="750">
        <v>193746</v>
      </c>
      <c r="I771" s="750">
        <v>93746</v>
      </c>
      <c r="J771" s="750" t="s">
        <v>877</v>
      </c>
      <c r="K771" s="750" t="s">
        <v>878</v>
      </c>
      <c r="L771" s="753">
        <v>366.21999999999997</v>
      </c>
      <c r="M771" s="753">
        <v>348</v>
      </c>
      <c r="N771" s="754">
        <v>127444.56</v>
      </c>
    </row>
    <row r="772" spans="1:14" ht="14.45" customHeight="1" x14ac:dyDescent="0.2">
      <c r="A772" s="748" t="s">
        <v>585</v>
      </c>
      <c r="B772" s="749" t="s">
        <v>586</v>
      </c>
      <c r="C772" s="750" t="s">
        <v>611</v>
      </c>
      <c r="D772" s="751" t="s">
        <v>612</v>
      </c>
      <c r="E772" s="752">
        <v>50113001</v>
      </c>
      <c r="F772" s="751" t="s">
        <v>617</v>
      </c>
      <c r="G772" s="750" t="s">
        <v>618</v>
      </c>
      <c r="H772" s="750">
        <v>214355</v>
      </c>
      <c r="I772" s="750">
        <v>214355</v>
      </c>
      <c r="J772" s="750" t="s">
        <v>889</v>
      </c>
      <c r="K772" s="750" t="s">
        <v>888</v>
      </c>
      <c r="L772" s="753">
        <v>215.11333333333334</v>
      </c>
      <c r="M772" s="753">
        <v>3</v>
      </c>
      <c r="N772" s="754">
        <v>645.34</v>
      </c>
    </row>
    <row r="773" spans="1:14" ht="14.45" customHeight="1" x14ac:dyDescent="0.2">
      <c r="A773" s="748" t="s">
        <v>585</v>
      </c>
      <c r="B773" s="749" t="s">
        <v>586</v>
      </c>
      <c r="C773" s="750" t="s">
        <v>611</v>
      </c>
      <c r="D773" s="751" t="s">
        <v>612</v>
      </c>
      <c r="E773" s="752">
        <v>50113001</v>
      </c>
      <c r="F773" s="751" t="s">
        <v>617</v>
      </c>
      <c r="G773" s="750" t="s">
        <v>587</v>
      </c>
      <c r="H773" s="750">
        <v>216572</v>
      </c>
      <c r="I773" s="750">
        <v>216572</v>
      </c>
      <c r="J773" s="750" t="s">
        <v>1401</v>
      </c>
      <c r="K773" s="750" t="s">
        <v>1402</v>
      </c>
      <c r="L773" s="753">
        <v>36.268000000000001</v>
      </c>
      <c r="M773" s="753">
        <v>50</v>
      </c>
      <c r="N773" s="754">
        <v>1813.4</v>
      </c>
    </row>
    <row r="774" spans="1:14" ht="14.45" customHeight="1" x14ac:dyDescent="0.2">
      <c r="A774" s="748" t="s">
        <v>585</v>
      </c>
      <c r="B774" s="749" t="s">
        <v>586</v>
      </c>
      <c r="C774" s="750" t="s">
        <v>611</v>
      </c>
      <c r="D774" s="751" t="s">
        <v>612</v>
      </c>
      <c r="E774" s="752">
        <v>50113001</v>
      </c>
      <c r="F774" s="751" t="s">
        <v>617</v>
      </c>
      <c r="G774" s="750" t="s">
        <v>618</v>
      </c>
      <c r="H774" s="750">
        <v>51383</v>
      </c>
      <c r="I774" s="750">
        <v>51383</v>
      </c>
      <c r="J774" s="750" t="s">
        <v>893</v>
      </c>
      <c r="K774" s="750" t="s">
        <v>895</v>
      </c>
      <c r="L774" s="753">
        <v>93.5</v>
      </c>
      <c r="M774" s="753">
        <v>45</v>
      </c>
      <c r="N774" s="754">
        <v>4207.5</v>
      </c>
    </row>
    <row r="775" spans="1:14" ht="14.45" customHeight="1" x14ac:dyDescent="0.2">
      <c r="A775" s="748" t="s">
        <v>585</v>
      </c>
      <c r="B775" s="749" t="s">
        <v>586</v>
      </c>
      <c r="C775" s="750" t="s">
        <v>611</v>
      </c>
      <c r="D775" s="751" t="s">
        <v>612</v>
      </c>
      <c r="E775" s="752">
        <v>50113001</v>
      </c>
      <c r="F775" s="751" t="s">
        <v>617</v>
      </c>
      <c r="G775" s="750" t="s">
        <v>618</v>
      </c>
      <c r="H775" s="750">
        <v>51366</v>
      </c>
      <c r="I775" s="750">
        <v>51366</v>
      </c>
      <c r="J775" s="750" t="s">
        <v>893</v>
      </c>
      <c r="K775" s="750" t="s">
        <v>894</v>
      </c>
      <c r="L775" s="753">
        <v>171.60000000000002</v>
      </c>
      <c r="M775" s="753">
        <v>42</v>
      </c>
      <c r="N775" s="754">
        <v>7207.2000000000007</v>
      </c>
    </row>
    <row r="776" spans="1:14" ht="14.45" customHeight="1" x14ac:dyDescent="0.2">
      <c r="A776" s="748" t="s">
        <v>585</v>
      </c>
      <c r="B776" s="749" t="s">
        <v>586</v>
      </c>
      <c r="C776" s="750" t="s">
        <v>611</v>
      </c>
      <c r="D776" s="751" t="s">
        <v>612</v>
      </c>
      <c r="E776" s="752">
        <v>50113001</v>
      </c>
      <c r="F776" s="751" t="s">
        <v>617</v>
      </c>
      <c r="G776" s="750" t="s">
        <v>618</v>
      </c>
      <c r="H776" s="750">
        <v>51384</v>
      </c>
      <c r="I776" s="750">
        <v>51384</v>
      </c>
      <c r="J776" s="750" t="s">
        <v>893</v>
      </c>
      <c r="K776" s="750" t="s">
        <v>1403</v>
      </c>
      <c r="L776" s="753">
        <v>192.5</v>
      </c>
      <c r="M776" s="753">
        <v>52</v>
      </c>
      <c r="N776" s="754">
        <v>10010</v>
      </c>
    </row>
    <row r="777" spans="1:14" ht="14.45" customHeight="1" x14ac:dyDescent="0.2">
      <c r="A777" s="748" t="s">
        <v>585</v>
      </c>
      <c r="B777" s="749" t="s">
        <v>586</v>
      </c>
      <c r="C777" s="750" t="s">
        <v>611</v>
      </c>
      <c r="D777" s="751" t="s">
        <v>612</v>
      </c>
      <c r="E777" s="752">
        <v>50113001</v>
      </c>
      <c r="F777" s="751" t="s">
        <v>617</v>
      </c>
      <c r="G777" s="750" t="s">
        <v>618</v>
      </c>
      <c r="H777" s="750">
        <v>157608</v>
      </c>
      <c r="I777" s="750">
        <v>57608</v>
      </c>
      <c r="J777" s="750" t="s">
        <v>1405</v>
      </c>
      <c r="K777" s="750" t="s">
        <v>1406</v>
      </c>
      <c r="L777" s="753">
        <v>69.339999999999975</v>
      </c>
      <c r="M777" s="753">
        <v>1</v>
      </c>
      <c r="N777" s="754">
        <v>69.339999999999975</v>
      </c>
    </row>
    <row r="778" spans="1:14" ht="14.45" customHeight="1" x14ac:dyDescent="0.2">
      <c r="A778" s="748" t="s">
        <v>585</v>
      </c>
      <c r="B778" s="749" t="s">
        <v>586</v>
      </c>
      <c r="C778" s="750" t="s">
        <v>611</v>
      </c>
      <c r="D778" s="751" t="s">
        <v>612</v>
      </c>
      <c r="E778" s="752">
        <v>50113001</v>
      </c>
      <c r="F778" s="751" t="s">
        <v>617</v>
      </c>
      <c r="G778" s="750" t="s">
        <v>618</v>
      </c>
      <c r="H778" s="750">
        <v>394712</v>
      </c>
      <c r="I778" s="750">
        <v>0</v>
      </c>
      <c r="J778" s="750" t="s">
        <v>1411</v>
      </c>
      <c r="K778" s="750" t="s">
        <v>1412</v>
      </c>
      <c r="L778" s="753">
        <v>28.75</v>
      </c>
      <c r="M778" s="753">
        <v>852</v>
      </c>
      <c r="N778" s="754">
        <v>24495</v>
      </c>
    </row>
    <row r="779" spans="1:14" ht="14.45" customHeight="1" x14ac:dyDescent="0.2">
      <c r="A779" s="748" t="s">
        <v>585</v>
      </c>
      <c r="B779" s="749" t="s">
        <v>586</v>
      </c>
      <c r="C779" s="750" t="s">
        <v>611</v>
      </c>
      <c r="D779" s="751" t="s">
        <v>612</v>
      </c>
      <c r="E779" s="752">
        <v>50113001</v>
      </c>
      <c r="F779" s="751" t="s">
        <v>617</v>
      </c>
      <c r="G779" s="750" t="s">
        <v>618</v>
      </c>
      <c r="H779" s="750">
        <v>231686</v>
      </c>
      <c r="I779" s="750">
        <v>231686</v>
      </c>
      <c r="J779" s="750" t="s">
        <v>1594</v>
      </c>
      <c r="K779" s="750" t="s">
        <v>1595</v>
      </c>
      <c r="L779" s="753">
        <v>293.56111111111113</v>
      </c>
      <c r="M779" s="753">
        <v>18</v>
      </c>
      <c r="N779" s="754">
        <v>5284.1</v>
      </c>
    </row>
    <row r="780" spans="1:14" ht="14.45" customHeight="1" x14ac:dyDescent="0.2">
      <c r="A780" s="748" t="s">
        <v>585</v>
      </c>
      <c r="B780" s="749" t="s">
        <v>586</v>
      </c>
      <c r="C780" s="750" t="s">
        <v>611</v>
      </c>
      <c r="D780" s="751" t="s">
        <v>612</v>
      </c>
      <c r="E780" s="752">
        <v>50113001</v>
      </c>
      <c r="F780" s="751" t="s">
        <v>617</v>
      </c>
      <c r="G780" s="750" t="s">
        <v>618</v>
      </c>
      <c r="H780" s="750">
        <v>134821</v>
      </c>
      <c r="I780" s="750">
        <v>134821</v>
      </c>
      <c r="J780" s="750" t="s">
        <v>1596</v>
      </c>
      <c r="K780" s="750" t="s">
        <v>1597</v>
      </c>
      <c r="L780" s="753">
        <v>264.98999999999995</v>
      </c>
      <c r="M780" s="753">
        <v>3</v>
      </c>
      <c r="N780" s="754">
        <v>794.9699999999998</v>
      </c>
    </row>
    <row r="781" spans="1:14" ht="14.45" customHeight="1" x14ac:dyDescent="0.2">
      <c r="A781" s="748" t="s">
        <v>585</v>
      </c>
      <c r="B781" s="749" t="s">
        <v>586</v>
      </c>
      <c r="C781" s="750" t="s">
        <v>611</v>
      </c>
      <c r="D781" s="751" t="s">
        <v>612</v>
      </c>
      <c r="E781" s="752">
        <v>50113001</v>
      </c>
      <c r="F781" s="751" t="s">
        <v>617</v>
      </c>
      <c r="G781" s="750" t="s">
        <v>618</v>
      </c>
      <c r="H781" s="750">
        <v>134824</v>
      </c>
      <c r="I781" s="750">
        <v>134824</v>
      </c>
      <c r="J781" s="750" t="s">
        <v>1598</v>
      </c>
      <c r="K781" s="750" t="s">
        <v>1599</v>
      </c>
      <c r="L781" s="753">
        <v>199.98000000000002</v>
      </c>
      <c r="M781" s="753">
        <v>12</v>
      </c>
      <c r="N781" s="754">
        <v>2399.7600000000002</v>
      </c>
    </row>
    <row r="782" spans="1:14" ht="14.45" customHeight="1" x14ac:dyDescent="0.2">
      <c r="A782" s="748" t="s">
        <v>585</v>
      </c>
      <c r="B782" s="749" t="s">
        <v>586</v>
      </c>
      <c r="C782" s="750" t="s">
        <v>611</v>
      </c>
      <c r="D782" s="751" t="s">
        <v>612</v>
      </c>
      <c r="E782" s="752">
        <v>50113001</v>
      </c>
      <c r="F782" s="751" t="s">
        <v>617</v>
      </c>
      <c r="G782" s="750" t="s">
        <v>618</v>
      </c>
      <c r="H782" s="750">
        <v>102486</v>
      </c>
      <c r="I782" s="750">
        <v>2486</v>
      </c>
      <c r="J782" s="750" t="s">
        <v>1600</v>
      </c>
      <c r="K782" s="750" t="s">
        <v>1601</v>
      </c>
      <c r="L782" s="753">
        <v>123.03781255233028</v>
      </c>
      <c r="M782" s="753">
        <v>32</v>
      </c>
      <c r="N782" s="754">
        <v>3937.210001674569</v>
      </c>
    </row>
    <row r="783" spans="1:14" ht="14.45" customHeight="1" x14ac:dyDescent="0.2">
      <c r="A783" s="748" t="s">
        <v>585</v>
      </c>
      <c r="B783" s="749" t="s">
        <v>586</v>
      </c>
      <c r="C783" s="750" t="s">
        <v>611</v>
      </c>
      <c r="D783" s="751" t="s">
        <v>612</v>
      </c>
      <c r="E783" s="752">
        <v>50113001</v>
      </c>
      <c r="F783" s="751" t="s">
        <v>617</v>
      </c>
      <c r="G783" s="750" t="s">
        <v>618</v>
      </c>
      <c r="H783" s="750">
        <v>900441</v>
      </c>
      <c r="I783" s="750">
        <v>0</v>
      </c>
      <c r="J783" s="750" t="s">
        <v>1422</v>
      </c>
      <c r="K783" s="750" t="s">
        <v>1423</v>
      </c>
      <c r="L783" s="753">
        <v>196.12104519918157</v>
      </c>
      <c r="M783" s="753">
        <v>2</v>
      </c>
      <c r="N783" s="754">
        <v>392.24209039836313</v>
      </c>
    </row>
    <row r="784" spans="1:14" ht="14.45" customHeight="1" x14ac:dyDescent="0.2">
      <c r="A784" s="748" t="s">
        <v>585</v>
      </c>
      <c r="B784" s="749" t="s">
        <v>586</v>
      </c>
      <c r="C784" s="750" t="s">
        <v>611</v>
      </c>
      <c r="D784" s="751" t="s">
        <v>612</v>
      </c>
      <c r="E784" s="752">
        <v>50113001</v>
      </c>
      <c r="F784" s="751" t="s">
        <v>617</v>
      </c>
      <c r="G784" s="750" t="s">
        <v>618</v>
      </c>
      <c r="H784" s="750">
        <v>500989</v>
      </c>
      <c r="I784" s="750">
        <v>0</v>
      </c>
      <c r="J784" s="750" t="s">
        <v>1602</v>
      </c>
      <c r="K784" s="750" t="s">
        <v>587</v>
      </c>
      <c r="L784" s="753">
        <v>71.419502755149963</v>
      </c>
      <c r="M784" s="753">
        <v>89</v>
      </c>
      <c r="N784" s="754">
        <v>6356.3357452083465</v>
      </c>
    </row>
    <row r="785" spans="1:14" ht="14.45" customHeight="1" x14ac:dyDescent="0.2">
      <c r="A785" s="748" t="s">
        <v>585</v>
      </c>
      <c r="B785" s="749" t="s">
        <v>586</v>
      </c>
      <c r="C785" s="750" t="s">
        <v>611</v>
      </c>
      <c r="D785" s="751" t="s">
        <v>612</v>
      </c>
      <c r="E785" s="752">
        <v>50113001</v>
      </c>
      <c r="F785" s="751" t="s">
        <v>617</v>
      </c>
      <c r="G785" s="750" t="s">
        <v>625</v>
      </c>
      <c r="H785" s="750">
        <v>197125</v>
      </c>
      <c r="I785" s="750">
        <v>197125</v>
      </c>
      <c r="J785" s="750" t="s">
        <v>1427</v>
      </c>
      <c r="K785" s="750" t="s">
        <v>1428</v>
      </c>
      <c r="L785" s="753">
        <v>110</v>
      </c>
      <c r="M785" s="753">
        <v>6</v>
      </c>
      <c r="N785" s="754">
        <v>660</v>
      </c>
    </row>
    <row r="786" spans="1:14" ht="14.45" customHeight="1" x14ac:dyDescent="0.2">
      <c r="A786" s="748" t="s">
        <v>585</v>
      </c>
      <c r="B786" s="749" t="s">
        <v>586</v>
      </c>
      <c r="C786" s="750" t="s">
        <v>611</v>
      </c>
      <c r="D786" s="751" t="s">
        <v>612</v>
      </c>
      <c r="E786" s="752">
        <v>50113001</v>
      </c>
      <c r="F786" s="751" t="s">
        <v>617</v>
      </c>
      <c r="G786" s="750" t="s">
        <v>618</v>
      </c>
      <c r="H786" s="750">
        <v>203092</v>
      </c>
      <c r="I786" s="750">
        <v>203092</v>
      </c>
      <c r="J786" s="750" t="s">
        <v>1429</v>
      </c>
      <c r="K786" s="750" t="s">
        <v>1430</v>
      </c>
      <c r="L786" s="753">
        <v>149.04999999999998</v>
      </c>
      <c r="M786" s="753">
        <v>1</v>
      </c>
      <c r="N786" s="754">
        <v>149.04999999999998</v>
      </c>
    </row>
    <row r="787" spans="1:14" ht="14.45" customHeight="1" x14ac:dyDescent="0.2">
      <c r="A787" s="748" t="s">
        <v>585</v>
      </c>
      <c r="B787" s="749" t="s">
        <v>586</v>
      </c>
      <c r="C787" s="750" t="s">
        <v>611</v>
      </c>
      <c r="D787" s="751" t="s">
        <v>612</v>
      </c>
      <c r="E787" s="752">
        <v>50113001</v>
      </c>
      <c r="F787" s="751" t="s">
        <v>617</v>
      </c>
      <c r="G787" s="750" t="s">
        <v>618</v>
      </c>
      <c r="H787" s="750">
        <v>218886</v>
      </c>
      <c r="I787" s="750">
        <v>218886</v>
      </c>
      <c r="J787" s="750" t="s">
        <v>1603</v>
      </c>
      <c r="K787" s="750" t="s">
        <v>1604</v>
      </c>
      <c r="L787" s="753">
        <v>79.88</v>
      </c>
      <c r="M787" s="753">
        <v>5</v>
      </c>
      <c r="N787" s="754">
        <v>399.4</v>
      </c>
    </row>
    <row r="788" spans="1:14" ht="14.45" customHeight="1" x14ac:dyDescent="0.2">
      <c r="A788" s="748" t="s">
        <v>585</v>
      </c>
      <c r="B788" s="749" t="s">
        <v>586</v>
      </c>
      <c r="C788" s="750" t="s">
        <v>611</v>
      </c>
      <c r="D788" s="751" t="s">
        <v>612</v>
      </c>
      <c r="E788" s="752">
        <v>50113001</v>
      </c>
      <c r="F788" s="751" t="s">
        <v>617</v>
      </c>
      <c r="G788" s="750" t="s">
        <v>618</v>
      </c>
      <c r="H788" s="750">
        <v>100499</v>
      </c>
      <c r="I788" s="750">
        <v>499</v>
      </c>
      <c r="J788" s="750" t="s">
        <v>966</v>
      </c>
      <c r="K788" s="750" t="s">
        <v>967</v>
      </c>
      <c r="L788" s="753">
        <v>113.1625806451613</v>
      </c>
      <c r="M788" s="753">
        <v>31</v>
      </c>
      <c r="N788" s="754">
        <v>3508.0400000000004</v>
      </c>
    </row>
    <row r="789" spans="1:14" ht="14.45" customHeight="1" x14ac:dyDescent="0.2">
      <c r="A789" s="748" t="s">
        <v>585</v>
      </c>
      <c r="B789" s="749" t="s">
        <v>586</v>
      </c>
      <c r="C789" s="750" t="s">
        <v>611</v>
      </c>
      <c r="D789" s="751" t="s">
        <v>612</v>
      </c>
      <c r="E789" s="752">
        <v>50113001</v>
      </c>
      <c r="F789" s="751" t="s">
        <v>617</v>
      </c>
      <c r="G789" s="750" t="s">
        <v>618</v>
      </c>
      <c r="H789" s="750">
        <v>237330</v>
      </c>
      <c r="I789" s="750">
        <v>237330</v>
      </c>
      <c r="J789" s="750" t="s">
        <v>966</v>
      </c>
      <c r="K789" s="750" t="s">
        <v>967</v>
      </c>
      <c r="L789" s="753">
        <v>113.09</v>
      </c>
      <c r="M789" s="753">
        <v>2</v>
      </c>
      <c r="N789" s="754">
        <v>226.18</v>
      </c>
    </row>
    <row r="790" spans="1:14" ht="14.45" customHeight="1" x14ac:dyDescent="0.2">
      <c r="A790" s="748" t="s">
        <v>585</v>
      </c>
      <c r="B790" s="749" t="s">
        <v>586</v>
      </c>
      <c r="C790" s="750" t="s">
        <v>611</v>
      </c>
      <c r="D790" s="751" t="s">
        <v>612</v>
      </c>
      <c r="E790" s="752">
        <v>50113001</v>
      </c>
      <c r="F790" s="751" t="s">
        <v>617</v>
      </c>
      <c r="G790" s="750" t="s">
        <v>618</v>
      </c>
      <c r="H790" s="750">
        <v>100498</v>
      </c>
      <c r="I790" s="750">
        <v>498</v>
      </c>
      <c r="J790" s="750" t="s">
        <v>968</v>
      </c>
      <c r="K790" s="750" t="s">
        <v>714</v>
      </c>
      <c r="L790" s="753">
        <v>108.64666666666665</v>
      </c>
      <c r="M790" s="753">
        <v>3</v>
      </c>
      <c r="N790" s="754">
        <v>325.93999999999994</v>
      </c>
    </row>
    <row r="791" spans="1:14" ht="14.45" customHeight="1" x14ac:dyDescent="0.2">
      <c r="A791" s="748" t="s">
        <v>585</v>
      </c>
      <c r="B791" s="749" t="s">
        <v>586</v>
      </c>
      <c r="C791" s="750" t="s">
        <v>611</v>
      </c>
      <c r="D791" s="751" t="s">
        <v>612</v>
      </c>
      <c r="E791" s="752">
        <v>50113001</v>
      </c>
      <c r="F791" s="751" t="s">
        <v>617</v>
      </c>
      <c r="G791" s="750" t="s">
        <v>618</v>
      </c>
      <c r="H791" s="750">
        <v>102684</v>
      </c>
      <c r="I791" s="750">
        <v>2684</v>
      </c>
      <c r="J791" s="750" t="s">
        <v>980</v>
      </c>
      <c r="K791" s="750" t="s">
        <v>981</v>
      </c>
      <c r="L791" s="753">
        <v>107.22</v>
      </c>
      <c r="M791" s="753">
        <v>33</v>
      </c>
      <c r="N791" s="754">
        <v>3538.2599999999998</v>
      </c>
    </row>
    <row r="792" spans="1:14" ht="14.45" customHeight="1" x14ac:dyDescent="0.2">
      <c r="A792" s="748" t="s">
        <v>585</v>
      </c>
      <c r="B792" s="749" t="s">
        <v>586</v>
      </c>
      <c r="C792" s="750" t="s">
        <v>611</v>
      </c>
      <c r="D792" s="751" t="s">
        <v>612</v>
      </c>
      <c r="E792" s="752">
        <v>50113001</v>
      </c>
      <c r="F792" s="751" t="s">
        <v>617</v>
      </c>
      <c r="G792" s="750" t="s">
        <v>618</v>
      </c>
      <c r="H792" s="750">
        <v>100502</v>
      </c>
      <c r="I792" s="750">
        <v>502</v>
      </c>
      <c r="J792" s="750" t="s">
        <v>980</v>
      </c>
      <c r="K792" s="750" t="s">
        <v>982</v>
      </c>
      <c r="L792" s="753">
        <v>269.10000000000002</v>
      </c>
      <c r="M792" s="753">
        <v>2</v>
      </c>
      <c r="N792" s="754">
        <v>538.20000000000005</v>
      </c>
    </row>
    <row r="793" spans="1:14" ht="14.45" customHeight="1" x14ac:dyDescent="0.2">
      <c r="A793" s="748" t="s">
        <v>585</v>
      </c>
      <c r="B793" s="749" t="s">
        <v>586</v>
      </c>
      <c r="C793" s="750" t="s">
        <v>611</v>
      </c>
      <c r="D793" s="751" t="s">
        <v>612</v>
      </c>
      <c r="E793" s="752">
        <v>50113001</v>
      </c>
      <c r="F793" s="751" t="s">
        <v>617</v>
      </c>
      <c r="G793" s="750" t="s">
        <v>625</v>
      </c>
      <c r="H793" s="750">
        <v>127736</v>
      </c>
      <c r="I793" s="750">
        <v>127736</v>
      </c>
      <c r="J793" s="750" t="s">
        <v>1300</v>
      </c>
      <c r="K793" s="750" t="s">
        <v>1301</v>
      </c>
      <c r="L793" s="753">
        <v>49.36999999999999</v>
      </c>
      <c r="M793" s="753">
        <v>2</v>
      </c>
      <c r="N793" s="754">
        <v>98.739999999999981</v>
      </c>
    </row>
    <row r="794" spans="1:14" ht="14.45" customHeight="1" x14ac:dyDescent="0.2">
      <c r="A794" s="748" t="s">
        <v>585</v>
      </c>
      <c r="B794" s="749" t="s">
        <v>586</v>
      </c>
      <c r="C794" s="750" t="s">
        <v>611</v>
      </c>
      <c r="D794" s="751" t="s">
        <v>612</v>
      </c>
      <c r="E794" s="752">
        <v>50113001</v>
      </c>
      <c r="F794" s="751" t="s">
        <v>617</v>
      </c>
      <c r="G794" s="750" t="s">
        <v>625</v>
      </c>
      <c r="H794" s="750">
        <v>127738</v>
      </c>
      <c r="I794" s="750">
        <v>127738</v>
      </c>
      <c r="J794" s="750" t="s">
        <v>985</v>
      </c>
      <c r="K794" s="750" t="s">
        <v>986</v>
      </c>
      <c r="L794" s="753">
        <v>112.7209090909091</v>
      </c>
      <c r="M794" s="753">
        <v>22</v>
      </c>
      <c r="N794" s="754">
        <v>2479.86</v>
      </c>
    </row>
    <row r="795" spans="1:14" ht="14.45" customHeight="1" x14ac:dyDescent="0.2">
      <c r="A795" s="748" t="s">
        <v>585</v>
      </c>
      <c r="B795" s="749" t="s">
        <v>586</v>
      </c>
      <c r="C795" s="750" t="s">
        <v>611</v>
      </c>
      <c r="D795" s="751" t="s">
        <v>612</v>
      </c>
      <c r="E795" s="752">
        <v>50113001</v>
      </c>
      <c r="F795" s="751" t="s">
        <v>617</v>
      </c>
      <c r="G795" s="750" t="s">
        <v>625</v>
      </c>
      <c r="H795" s="750">
        <v>127737</v>
      </c>
      <c r="I795" s="750">
        <v>127737</v>
      </c>
      <c r="J795" s="750" t="s">
        <v>987</v>
      </c>
      <c r="K795" s="750" t="s">
        <v>988</v>
      </c>
      <c r="L795" s="753">
        <v>67.319999999999993</v>
      </c>
      <c r="M795" s="753">
        <v>10</v>
      </c>
      <c r="N795" s="754">
        <v>673.19999999999993</v>
      </c>
    </row>
    <row r="796" spans="1:14" ht="14.45" customHeight="1" x14ac:dyDescent="0.2">
      <c r="A796" s="748" t="s">
        <v>585</v>
      </c>
      <c r="B796" s="749" t="s">
        <v>586</v>
      </c>
      <c r="C796" s="750" t="s">
        <v>611</v>
      </c>
      <c r="D796" s="751" t="s">
        <v>612</v>
      </c>
      <c r="E796" s="752">
        <v>50113001</v>
      </c>
      <c r="F796" s="751" t="s">
        <v>617</v>
      </c>
      <c r="G796" s="750" t="s">
        <v>618</v>
      </c>
      <c r="H796" s="750">
        <v>117187</v>
      </c>
      <c r="I796" s="750">
        <v>17187</v>
      </c>
      <c r="J796" s="750" t="s">
        <v>1605</v>
      </c>
      <c r="K796" s="750" t="s">
        <v>1606</v>
      </c>
      <c r="L796" s="753">
        <v>89</v>
      </c>
      <c r="M796" s="753">
        <v>1</v>
      </c>
      <c r="N796" s="754">
        <v>89</v>
      </c>
    </row>
    <row r="797" spans="1:14" ht="14.45" customHeight="1" x14ac:dyDescent="0.2">
      <c r="A797" s="748" t="s">
        <v>585</v>
      </c>
      <c r="B797" s="749" t="s">
        <v>586</v>
      </c>
      <c r="C797" s="750" t="s">
        <v>611</v>
      </c>
      <c r="D797" s="751" t="s">
        <v>612</v>
      </c>
      <c r="E797" s="752">
        <v>50113001</v>
      </c>
      <c r="F797" s="751" t="s">
        <v>617</v>
      </c>
      <c r="G797" s="750" t="s">
        <v>618</v>
      </c>
      <c r="H797" s="750">
        <v>104307</v>
      </c>
      <c r="I797" s="750">
        <v>4307</v>
      </c>
      <c r="J797" s="750" t="s">
        <v>1015</v>
      </c>
      <c r="K797" s="750" t="s">
        <v>1016</v>
      </c>
      <c r="L797" s="753">
        <v>351.12800000000004</v>
      </c>
      <c r="M797" s="753">
        <v>5</v>
      </c>
      <c r="N797" s="754">
        <v>1755.64</v>
      </c>
    </row>
    <row r="798" spans="1:14" ht="14.45" customHeight="1" x14ac:dyDescent="0.2">
      <c r="A798" s="748" t="s">
        <v>585</v>
      </c>
      <c r="B798" s="749" t="s">
        <v>586</v>
      </c>
      <c r="C798" s="750" t="s">
        <v>611</v>
      </c>
      <c r="D798" s="751" t="s">
        <v>612</v>
      </c>
      <c r="E798" s="752">
        <v>50113001</v>
      </c>
      <c r="F798" s="751" t="s">
        <v>617</v>
      </c>
      <c r="G798" s="750" t="s">
        <v>618</v>
      </c>
      <c r="H798" s="750">
        <v>100536</v>
      </c>
      <c r="I798" s="750">
        <v>536</v>
      </c>
      <c r="J798" s="750" t="s">
        <v>1017</v>
      </c>
      <c r="K798" s="750" t="s">
        <v>630</v>
      </c>
      <c r="L798" s="753">
        <v>140.22082758620692</v>
      </c>
      <c r="M798" s="753">
        <v>290</v>
      </c>
      <c r="N798" s="754">
        <v>40664.040000000008</v>
      </c>
    </row>
    <row r="799" spans="1:14" ht="14.45" customHeight="1" x14ac:dyDescent="0.2">
      <c r="A799" s="748" t="s">
        <v>585</v>
      </c>
      <c r="B799" s="749" t="s">
        <v>586</v>
      </c>
      <c r="C799" s="750" t="s">
        <v>611</v>
      </c>
      <c r="D799" s="751" t="s">
        <v>612</v>
      </c>
      <c r="E799" s="752">
        <v>50113001</v>
      </c>
      <c r="F799" s="751" t="s">
        <v>617</v>
      </c>
      <c r="G799" s="750" t="s">
        <v>618</v>
      </c>
      <c r="H799" s="750">
        <v>162579</v>
      </c>
      <c r="I799" s="750">
        <v>162579</v>
      </c>
      <c r="J799" s="750" t="s">
        <v>1607</v>
      </c>
      <c r="K799" s="750" t="s">
        <v>1608</v>
      </c>
      <c r="L799" s="753">
        <v>44.88000000000001</v>
      </c>
      <c r="M799" s="753">
        <v>1</v>
      </c>
      <c r="N799" s="754">
        <v>44.88000000000001</v>
      </c>
    </row>
    <row r="800" spans="1:14" ht="14.45" customHeight="1" x14ac:dyDescent="0.2">
      <c r="A800" s="748" t="s">
        <v>585</v>
      </c>
      <c r="B800" s="749" t="s">
        <v>586</v>
      </c>
      <c r="C800" s="750" t="s">
        <v>611</v>
      </c>
      <c r="D800" s="751" t="s">
        <v>612</v>
      </c>
      <c r="E800" s="752">
        <v>50113001</v>
      </c>
      <c r="F800" s="751" t="s">
        <v>617</v>
      </c>
      <c r="G800" s="750" t="s">
        <v>618</v>
      </c>
      <c r="H800" s="750">
        <v>100874</v>
      </c>
      <c r="I800" s="750">
        <v>874</v>
      </c>
      <c r="J800" s="750" t="s">
        <v>1457</v>
      </c>
      <c r="K800" s="750" t="s">
        <v>1026</v>
      </c>
      <c r="L800" s="753">
        <v>69.038823529411772</v>
      </c>
      <c r="M800" s="753">
        <v>34</v>
      </c>
      <c r="N800" s="754">
        <v>2347.3200000000002</v>
      </c>
    </row>
    <row r="801" spans="1:14" ht="14.45" customHeight="1" x14ac:dyDescent="0.2">
      <c r="A801" s="748" t="s">
        <v>585</v>
      </c>
      <c r="B801" s="749" t="s">
        <v>586</v>
      </c>
      <c r="C801" s="750" t="s">
        <v>611</v>
      </c>
      <c r="D801" s="751" t="s">
        <v>612</v>
      </c>
      <c r="E801" s="752">
        <v>50113001</v>
      </c>
      <c r="F801" s="751" t="s">
        <v>617</v>
      </c>
      <c r="G801" s="750" t="s">
        <v>618</v>
      </c>
      <c r="H801" s="750">
        <v>100876</v>
      </c>
      <c r="I801" s="750">
        <v>876</v>
      </c>
      <c r="J801" s="750" t="s">
        <v>1025</v>
      </c>
      <c r="K801" s="750" t="s">
        <v>1026</v>
      </c>
      <c r="L801" s="753">
        <v>75.3</v>
      </c>
      <c r="M801" s="753">
        <v>2</v>
      </c>
      <c r="N801" s="754">
        <v>150.6</v>
      </c>
    </row>
    <row r="802" spans="1:14" ht="14.45" customHeight="1" x14ac:dyDescent="0.2">
      <c r="A802" s="748" t="s">
        <v>585</v>
      </c>
      <c r="B802" s="749" t="s">
        <v>586</v>
      </c>
      <c r="C802" s="750" t="s">
        <v>611</v>
      </c>
      <c r="D802" s="751" t="s">
        <v>612</v>
      </c>
      <c r="E802" s="752">
        <v>50113001</v>
      </c>
      <c r="F802" s="751" t="s">
        <v>617</v>
      </c>
      <c r="G802" s="750" t="s">
        <v>618</v>
      </c>
      <c r="H802" s="750">
        <v>200863</v>
      </c>
      <c r="I802" s="750">
        <v>200863</v>
      </c>
      <c r="J802" s="750" t="s">
        <v>1025</v>
      </c>
      <c r="K802" s="750" t="s">
        <v>1027</v>
      </c>
      <c r="L802" s="753">
        <v>85.13</v>
      </c>
      <c r="M802" s="753">
        <v>2</v>
      </c>
      <c r="N802" s="754">
        <v>170.26</v>
      </c>
    </row>
    <row r="803" spans="1:14" ht="14.45" customHeight="1" x14ac:dyDescent="0.2">
      <c r="A803" s="748" t="s">
        <v>585</v>
      </c>
      <c r="B803" s="749" t="s">
        <v>586</v>
      </c>
      <c r="C803" s="750" t="s">
        <v>611</v>
      </c>
      <c r="D803" s="751" t="s">
        <v>612</v>
      </c>
      <c r="E803" s="752">
        <v>50113001</v>
      </c>
      <c r="F803" s="751" t="s">
        <v>617</v>
      </c>
      <c r="G803" s="750" t="s">
        <v>618</v>
      </c>
      <c r="H803" s="750">
        <v>121393</v>
      </c>
      <c r="I803" s="750">
        <v>9999999</v>
      </c>
      <c r="J803" s="750" t="s">
        <v>1609</v>
      </c>
      <c r="K803" s="750" t="s">
        <v>1610</v>
      </c>
      <c r="L803" s="753">
        <v>6050</v>
      </c>
      <c r="M803" s="753">
        <v>1</v>
      </c>
      <c r="N803" s="754">
        <v>6050</v>
      </c>
    </row>
    <row r="804" spans="1:14" ht="14.45" customHeight="1" x14ac:dyDescent="0.2">
      <c r="A804" s="748" t="s">
        <v>585</v>
      </c>
      <c r="B804" s="749" t="s">
        <v>586</v>
      </c>
      <c r="C804" s="750" t="s">
        <v>611</v>
      </c>
      <c r="D804" s="751" t="s">
        <v>612</v>
      </c>
      <c r="E804" s="752">
        <v>50113001</v>
      </c>
      <c r="F804" s="751" t="s">
        <v>617</v>
      </c>
      <c r="G804" s="750" t="s">
        <v>625</v>
      </c>
      <c r="H804" s="750">
        <v>118172</v>
      </c>
      <c r="I804" s="750">
        <v>18172</v>
      </c>
      <c r="J804" s="750" t="s">
        <v>1051</v>
      </c>
      <c r="K804" s="750" t="s">
        <v>1462</v>
      </c>
      <c r="L804" s="753">
        <v>675.2733333333332</v>
      </c>
      <c r="M804" s="753">
        <v>18</v>
      </c>
      <c r="N804" s="754">
        <v>12154.919999999998</v>
      </c>
    </row>
    <row r="805" spans="1:14" ht="14.45" customHeight="1" x14ac:dyDescent="0.2">
      <c r="A805" s="748" t="s">
        <v>585</v>
      </c>
      <c r="B805" s="749" t="s">
        <v>586</v>
      </c>
      <c r="C805" s="750" t="s">
        <v>611</v>
      </c>
      <c r="D805" s="751" t="s">
        <v>612</v>
      </c>
      <c r="E805" s="752">
        <v>50113001</v>
      </c>
      <c r="F805" s="751" t="s">
        <v>617</v>
      </c>
      <c r="G805" s="750" t="s">
        <v>625</v>
      </c>
      <c r="H805" s="750">
        <v>118175</v>
      </c>
      <c r="I805" s="750">
        <v>18175</v>
      </c>
      <c r="J805" s="750" t="s">
        <v>1051</v>
      </c>
      <c r="K805" s="750" t="s">
        <v>1463</v>
      </c>
      <c r="L805" s="753">
        <v>696.04615384615374</v>
      </c>
      <c r="M805" s="753">
        <v>13</v>
      </c>
      <c r="N805" s="754">
        <v>9048.5999999999985</v>
      </c>
    </row>
    <row r="806" spans="1:14" ht="14.45" customHeight="1" x14ac:dyDescent="0.2">
      <c r="A806" s="748" t="s">
        <v>585</v>
      </c>
      <c r="B806" s="749" t="s">
        <v>586</v>
      </c>
      <c r="C806" s="750" t="s">
        <v>611</v>
      </c>
      <c r="D806" s="751" t="s">
        <v>612</v>
      </c>
      <c r="E806" s="752">
        <v>50113001</v>
      </c>
      <c r="F806" s="751" t="s">
        <v>617</v>
      </c>
      <c r="G806" s="750" t="s">
        <v>618</v>
      </c>
      <c r="H806" s="750">
        <v>113373</v>
      </c>
      <c r="I806" s="750">
        <v>154858</v>
      </c>
      <c r="J806" s="750" t="s">
        <v>1466</v>
      </c>
      <c r="K806" s="750" t="s">
        <v>1467</v>
      </c>
      <c r="L806" s="753">
        <v>256.80956521739131</v>
      </c>
      <c r="M806" s="753">
        <v>276</v>
      </c>
      <c r="N806" s="754">
        <v>70879.44</v>
      </c>
    </row>
    <row r="807" spans="1:14" ht="14.45" customHeight="1" x14ac:dyDescent="0.2">
      <c r="A807" s="748" t="s">
        <v>585</v>
      </c>
      <c r="B807" s="749" t="s">
        <v>586</v>
      </c>
      <c r="C807" s="750" t="s">
        <v>611</v>
      </c>
      <c r="D807" s="751" t="s">
        <v>612</v>
      </c>
      <c r="E807" s="752">
        <v>50113001</v>
      </c>
      <c r="F807" s="751" t="s">
        <v>617</v>
      </c>
      <c r="G807" s="750" t="s">
        <v>618</v>
      </c>
      <c r="H807" s="750">
        <v>207776</v>
      </c>
      <c r="I807" s="750">
        <v>207776</v>
      </c>
      <c r="J807" s="750" t="s">
        <v>1466</v>
      </c>
      <c r="K807" s="750" t="s">
        <v>1467</v>
      </c>
      <c r="L807" s="753">
        <v>255.51380782918156</v>
      </c>
      <c r="M807" s="753">
        <v>281</v>
      </c>
      <c r="N807" s="754">
        <v>71799.380000000019</v>
      </c>
    </row>
    <row r="808" spans="1:14" ht="14.45" customHeight="1" x14ac:dyDescent="0.2">
      <c r="A808" s="748" t="s">
        <v>585</v>
      </c>
      <c r="B808" s="749" t="s">
        <v>586</v>
      </c>
      <c r="C808" s="750" t="s">
        <v>611</v>
      </c>
      <c r="D808" s="751" t="s">
        <v>612</v>
      </c>
      <c r="E808" s="752">
        <v>50113001</v>
      </c>
      <c r="F808" s="751" t="s">
        <v>617</v>
      </c>
      <c r="G808" s="750" t="s">
        <v>618</v>
      </c>
      <c r="H808" s="750">
        <v>187721</v>
      </c>
      <c r="I808" s="750">
        <v>87721</v>
      </c>
      <c r="J808" s="750" t="s">
        <v>1471</v>
      </c>
      <c r="K808" s="750" t="s">
        <v>1472</v>
      </c>
      <c r="L808" s="753">
        <v>59.44</v>
      </c>
      <c r="M808" s="753">
        <v>2</v>
      </c>
      <c r="N808" s="754">
        <v>118.88</v>
      </c>
    </row>
    <row r="809" spans="1:14" ht="14.45" customHeight="1" x14ac:dyDescent="0.2">
      <c r="A809" s="748" t="s">
        <v>585</v>
      </c>
      <c r="B809" s="749" t="s">
        <v>586</v>
      </c>
      <c r="C809" s="750" t="s">
        <v>611</v>
      </c>
      <c r="D809" s="751" t="s">
        <v>612</v>
      </c>
      <c r="E809" s="752">
        <v>50113001</v>
      </c>
      <c r="F809" s="751" t="s">
        <v>617</v>
      </c>
      <c r="G809" s="750" t="s">
        <v>618</v>
      </c>
      <c r="H809" s="750">
        <v>161489</v>
      </c>
      <c r="I809" s="750">
        <v>161489</v>
      </c>
      <c r="J809" s="750" t="s">
        <v>1611</v>
      </c>
      <c r="K809" s="750" t="s">
        <v>1612</v>
      </c>
      <c r="L809" s="753">
        <v>784.14600000000019</v>
      </c>
      <c r="M809" s="753">
        <v>1</v>
      </c>
      <c r="N809" s="754">
        <v>784.14600000000019</v>
      </c>
    </row>
    <row r="810" spans="1:14" ht="14.45" customHeight="1" x14ac:dyDescent="0.2">
      <c r="A810" s="748" t="s">
        <v>585</v>
      </c>
      <c r="B810" s="749" t="s">
        <v>586</v>
      </c>
      <c r="C810" s="750" t="s">
        <v>611</v>
      </c>
      <c r="D810" s="751" t="s">
        <v>612</v>
      </c>
      <c r="E810" s="752">
        <v>50113001</v>
      </c>
      <c r="F810" s="751" t="s">
        <v>617</v>
      </c>
      <c r="G810" s="750" t="s">
        <v>618</v>
      </c>
      <c r="H810" s="750">
        <v>118304</v>
      </c>
      <c r="I810" s="750">
        <v>18304</v>
      </c>
      <c r="J810" s="750" t="s">
        <v>1059</v>
      </c>
      <c r="K810" s="750" t="s">
        <v>1613</v>
      </c>
      <c r="L810" s="753">
        <v>185.61000000000007</v>
      </c>
      <c r="M810" s="753">
        <v>97</v>
      </c>
      <c r="N810" s="754">
        <v>18004.170000000006</v>
      </c>
    </row>
    <row r="811" spans="1:14" ht="14.45" customHeight="1" x14ac:dyDescent="0.2">
      <c r="A811" s="748" t="s">
        <v>585</v>
      </c>
      <c r="B811" s="749" t="s">
        <v>586</v>
      </c>
      <c r="C811" s="750" t="s">
        <v>611</v>
      </c>
      <c r="D811" s="751" t="s">
        <v>612</v>
      </c>
      <c r="E811" s="752">
        <v>50113001</v>
      </c>
      <c r="F811" s="751" t="s">
        <v>617</v>
      </c>
      <c r="G811" s="750" t="s">
        <v>618</v>
      </c>
      <c r="H811" s="750">
        <v>118305</v>
      </c>
      <c r="I811" s="750">
        <v>18305</v>
      </c>
      <c r="J811" s="750" t="s">
        <v>1059</v>
      </c>
      <c r="K811" s="750" t="s">
        <v>1060</v>
      </c>
      <c r="L811" s="753">
        <v>242</v>
      </c>
      <c r="M811" s="753">
        <v>75</v>
      </c>
      <c r="N811" s="754">
        <v>18150</v>
      </c>
    </row>
    <row r="812" spans="1:14" ht="14.45" customHeight="1" x14ac:dyDescent="0.2">
      <c r="A812" s="748" t="s">
        <v>585</v>
      </c>
      <c r="B812" s="749" t="s">
        <v>586</v>
      </c>
      <c r="C812" s="750" t="s">
        <v>611</v>
      </c>
      <c r="D812" s="751" t="s">
        <v>612</v>
      </c>
      <c r="E812" s="752">
        <v>50113001</v>
      </c>
      <c r="F812" s="751" t="s">
        <v>617</v>
      </c>
      <c r="G812" s="750" t="s">
        <v>618</v>
      </c>
      <c r="H812" s="750">
        <v>159357</v>
      </c>
      <c r="I812" s="750">
        <v>59357</v>
      </c>
      <c r="J812" s="750" t="s">
        <v>1061</v>
      </c>
      <c r="K812" s="750" t="s">
        <v>1062</v>
      </c>
      <c r="L812" s="753">
        <v>188.88000000000002</v>
      </c>
      <c r="M812" s="753">
        <v>60</v>
      </c>
      <c r="N812" s="754">
        <v>11332.800000000001</v>
      </c>
    </row>
    <row r="813" spans="1:14" ht="14.45" customHeight="1" x14ac:dyDescent="0.2">
      <c r="A813" s="748" t="s">
        <v>585</v>
      </c>
      <c r="B813" s="749" t="s">
        <v>586</v>
      </c>
      <c r="C813" s="750" t="s">
        <v>611</v>
      </c>
      <c r="D813" s="751" t="s">
        <v>612</v>
      </c>
      <c r="E813" s="752">
        <v>50113001</v>
      </c>
      <c r="F813" s="751" t="s">
        <v>617</v>
      </c>
      <c r="G813" s="750" t="s">
        <v>625</v>
      </c>
      <c r="H813" s="750">
        <v>846853</v>
      </c>
      <c r="I813" s="750">
        <v>124418</v>
      </c>
      <c r="J813" s="750" t="s">
        <v>1475</v>
      </c>
      <c r="K813" s="750" t="s">
        <v>1476</v>
      </c>
      <c r="L813" s="753">
        <v>717.19776223776228</v>
      </c>
      <c r="M813" s="753">
        <v>143</v>
      </c>
      <c r="N813" s="754">
        <v>102559.28</v>
      </c>
    </row>
    <row r="814" spans="1:14" ht="14.45" customHeight="1" x14ac:dyDescent="0.2">
      <c r="A814" s="748" t="s">
        <v>585</v>
      </c>
      <c r="B814" s="749" t="s">
        <v>586</v>
      </c>
      <c r="C814" s="750" t="s">
        <v>611</v>
      </c>
      <c r="D814" s="751" t="s">
        <v>612</v>
      </c>
      <c r="E814" s="752">
        <v>50113001</v>
      </c>
      <c r="F814" s="751" t="s">
        <v>617</v>
      </c>
      <c r="G814" s="750" t="s">
        <v>618</v>
      </c>
      <c r="H814" s="750">
        <v>160319</v>
      </c>
      <c r="I814" s="750">
        <v>160319</v>
      </c>
      <c r="J814" s="750" t="s">
        <v>1614</v>
      </c>
      <c r="K814" s="750" t="s">
        <v>1615</v>
      </c>
      <c r="L814" s="753">
        <v>2032.8000000000002</v>
      </c>
      <c r="M814" s="753">
        <v>18</v>
      </c>
      <c r="N814" s="754">
        <v>36590.400000000001</v>
      </c>
    </row>
    <row r="815" spans="1:14" ht="14.45" customHeight="1" x14ac:dyDescent="0.2">
      <c r="A815" s="748" t="s">
        <v>585</v>
      </c>
      <c r="B815" s="749" t="s">
        <v>586</v>
      </c>
      <c r="C815" s="750" t="s">
        <v>611</v>
      </c>
      <c r="D815" s="751" t="s">
        <v>612</v>
      </c>
      <c r="E815" s="752">
        <v>50113001</v>
      </c>
      <c r="F815" s="751" t="s">
        <v>617</v>
      </c>
      <c r="G815" s="750" t="s">
        <v>625</v>
      </c>
      <c r="H815" s="750">
        <v>160320</v>
      </c>
      <c r="I815" s="750">
        <v>160320</v>
      </c>
      <c r="J815" s="750" t="s">
        <v>1616</v>
      </c>
      <c r="K815" s="750" t="s">
        <v>1617</v>
      </c>
      <c r="L815" s="753">
        <v>12196.8</v>
      </c>
      <c r="M815" s="753">
        <v>3.6636666666666611</v>
      </c>
      <c r="N815" s="754">
        <v>44685.009599999932</v>
      </c>
    </row>
    <row r="816" spans="1:14" ht="14.45" customHeight="1" x14ac:dyDescent="0.2">
      <c r="A816" s="748" t="s">
        <v>585</v>
      </c>
      <c r="B816" s="749" t="s">
        <v>586</v>
      </c>
      <c r="C816" s="750" t="s">
        <v>611</v>
      </c>
      <c r="D816" s="751" t="s">
        <v>612</v>
      </c>
      <c r="E816" s="752">
        <v>50113001</v>
      </c>
      <c r="F816" s="751" t="s">
        <v>617</v>
      </c>
      <c r="G816" s="750" t="s">
        <v>625</v>
      </c>
      <c r="H816" s="750">
        <v>109711</v>
      </c>
      <c r="I816" s="750">
        <v>9711</v>
      </c>
      <c r="J816" s="750" t="s">
        <v>1079</v>
      </c>
      <c r="K816" s="750" t="s">
        <v>1481</v>
      </c>
      <c r="L816" s="753">
        <v>170.45750000000001</v>
      </c>
      <c r="M816" s="753">
        <v>8</v>
      </c>
      <c r="N816" s="754">
        <v>1363.66</v>
      </c>
    </row>
    <row r="817" spans="1:14" ht="14.45" customHeight="1" x14ac:dyDescent="0.2">
      <c r="A817" s="748" t="s">
        <v>585</v>
      </c>
      <c r="B817" s="749" t="s">
        <v>586</v>
      </c>
      <c r="C817" s="750" t="s">
        <v>611</v>
      </c>
      <c r="D817" s="751" t="s">
        <v>612</v>
      </c>
      <c r="E817" s="752">
        <v>50113001</v>
      </c>
      <c r="F817" s="751" t="s">
        <v>617</v>
      </c>
      <c r="G817" s="750" t="s">
        <v>618</v>
      </c>
      <c r="H817" s="750">
        <v>173399</v>
      </c>
      <c r="I817" s="750">
        <v>173399</v>
      </c>
      <c r="J817" s="750" t="s">
        <v>1618</v>
      </c>
      <c r="K817" s="750" t="s">
        <v>1619</v>
      </c>
      <c r="L817" s="753">
        <v>12297.11</v>
      </c>
      <c r="M817" s="753">
        <v>37</v>
      </c>
      <c r="N817" s="754">
        <v>454993.07</v>
      </c>
    </row>
    <row r="818" spans="1:14" ht="14.45" customHeight="1" x14ac:dyDescent="0.2">
      <c r="A818" s="748" t="s">
        <v>585</v>
      </c>
      <c r="B818" s="749" t="s">
        <v>586</v>
      </c>
      <c r="C818" s="750" t="s">
        <v>611</v>
      </c>
      <c r="D818" s="751" t="s">
        <v>612</v>
      </c>
      <c r="E818" s="752">
        <v>50113001</v>
      </c>
      <c r="F818" s="751" t="s">
        <v>617</v>
      </c>
      <c r="G818" s="750" t="s">
        <v>625</v>
      </c>
      <c r="H818" s="750">
        <v>130779</v>
      </c>
      <c r="I818" s="750">
        <v>30779</v>
      </c>
      <c r="J818" s="750" t="s">
        <v>1482</v>
      </c>
      <c r="K818" s="750" t="s">
        <v>1483</v>
      </c>
      <c r="L818" s="753">
        <v>147.71142857142857</v>
      </c>
      <c r="M818" s="753">
        <v>42</v>
      </c>
      <c r="N818" s="754">
        <v>6203.88</v>
      </c>
    </row>
    <row r="819" spans="1:14" ht="14.45" customHeight="1" x14ac:dyDescent="0.2">
      <c r="A819" s="748" t="s">
        <v>585</v>
      </c>
      <c r="B819" s="749" t="s">
        <v>586</v>
      </c>
      <c r="C819" s="750" t="s">
        <v>611</v>
      </c>
      <c r="D819" s="751" t="s">
        <v>612</v>
      </c>
      <c r="E819" s="752">
        <v>50113001</v>
      </c>
      <c r="F819" s="751" t="s">
        <v>617</v>
      </c>
      <c r="G819" s="750" t="s">
        <v>625</v>
      </c>
      <c r="H819" s="750">
        <v>121088</v>
      </c>
      <c r="I819" s="750">
        <v>21088</v>
      </c>
      <c r="J819" s="750" t="s">
        <v>1484</v>
      </c>
      <c r="K819" s="750" t="s">
        <v>1485</v>
      </c>
      <c r="L819" s="753">
        <v>685.26844444444441</v>
      </c>
      <c r="M819" s="753">
        <v>90</v>
      </c>
      <c r="N819" s="754">
        <v>61674.159999999996</v>
      </c>
    </row>
    <row r="820" spans="1:14" ht="14.45" customHeight="1" x14ac:dyDescent="0.2">
      <c r="A820" s="748" t="s">
        <v>585</v>
      </c>
      <c r="B820" s="749" t="s">
        <v>586</v>
      </c>
      <c r="C820" s="750" t="s">
        <v>611</v>
      </c>
      <c r="D820" s="751" t="s">
        <v>612</v>
      </c>
      <c r="E820" s="752">
        <v>50113001</v>
      </c>
      <c r="F820" s="751" t="s">
        <v>617</v>
      </c>
      <c r="G820" s="750" t="s">
        <v>618</v>
      </c>
      <c r="H820" s="750">
        <v>154269</v>
      </c>
      <c r="I820" s="750">
        <v>154269</v>
      </c>
      <c r="J820" s="750" t="s">
        <v>1620</v>
      </c>
      <c r="K820" s="750" t="s">
        <v>1621</v>
      </c>
      <c r="L820" s="753">
        <v>14633.170000000004</v>
      </c>
      <c r="M820" s="753">
        <v>0.16666666666666666</v>
      </c>
      <c r="N820" s="754">
        <v>2438.8616666666671</v>
      </c>
    </row>
    <row r="821" spans="1:14" ht="14.45" customHeight="1" x14ac:dyDescent="0.2">
      <c r="A821" s="748" t="s">
        <v>585</v>
      </c>
      <c r="B821" s="749" t="s">
        <v>586</v>
      </c>
      <c r="C821" s="750" t="s">
        <v>611</v>
      </c>
      <c r="D821" s="751" t="s">
        <v>612</v>
      </c>
      <c r="E821" s="752">
        <v>50113001</v>
      </c>
      <c r="F821" s="751" t="s">
        <v>617</v>
      </c>
      <c r="G821" s="750" t="s">
        <v>618</v>
      </c>
      <c r="H821" s="750">
        <v>100610</v>
      </c>
      <c r="I821" s="750">
        <v>610</v>
      </c>
      <c r="J821" s="750" t="s">
        <v>1096</v>
      </c>
      <c r="K821" s="750" t="s">
        <v>1097</v>
      </c>
      <c r="L821" s="753">
        <v>72.500000000000014</v>
      </c>
      <c r="M821" s="753">
        <v>3</v>
      </c>
      <c r="N821" s="754">
        <v>217.50000000000006</v>
      </c>
    </row>
    <row r="822" spans="1:14" ht="14.45" customHeight="1" x14ac:dyDescent="0.2">
      <c r="A822" s="748" t="s">
        <v>585</v>
      </c>
      <c r="B822" s="749" t="s">
        <v>586</v>
      </c>
      <c r="C822" s="750" t="s">
        <v>611</v>
      </c>
      <c r="D822" s="751" t="s">
        <v>612</v>
      </c>
      <c r="E822" s="752">
        <v>50113001</v>
      </c>
      <c r="F822" s="751" t="s">
        <v>617</v>
      </c>
      <c r="G822" s="750" t="s">
        <v>618</v>
      </c>
      <c r="H822" s="750">
        <v>100612</v>
      </c>
      <c r="I822" s="750">
        <v>612</v>
      </c>
      <c r="J822" s="750" t="s">
        <v>1098</v>
      </c>
      <c r="K822" s="750" t="s">
        <v>1099</v>
      </c>
      <c r="L822" s="753">
        <v>67.659999999999982</v>
      </c>
      <c r="M822" s="753">
        <v>2</v>
      </c>
      <c r="N822" s="754">
        <v>135.31999999999996</v>
      </c>
    </row>
    <row r="823" spans="1:14" ht="14.45" customHeight="1" x14ac:dyDescent="0.2">
      <c r="A823" s="748" t="s">
        <v>585</v>
      </c>
      <c r="B823" s="749" t="s">
        <v>586</v>
      </c>
      <c r="C823" s="750" t="s">
        <v>611</v>
      </c>
      <c r="D823" s="751" t="s">
        <v>612</v>
      </c>
      <c r="E823" s="752">
        <v>50113001</v>
      </c>
      <c r="F823" s="751" t="s">
        <v>617</v>
      </c>
      <c r="G823" s="750" t="s">
        <v>618</v>
      </c>
      <c r="H823" s="750">
        <v>128178</v>
      </c>
      <c r="I823" s="750">
        <v>28178</v>
      </c>
      <c r="J823" s="750" t="s">
        <v>619</v>
      </c>
      <c r="K823" s="750" t="s">
        <v>1100</v>
      </c>
      <c r="L823" s="753">
        <v>1304.0260975609754</v>
      </c>
      <c r="M823" s="753">
        <v>41</v>
      </c>
      <c r="N823" s="754">
        <v>53465.069999999992</v>
      </c>
    </row>
    <row r="824" spans="1:14" ht="14.45" customHeight="1" x14ac:dyDescent="0.2">
      <c r="A824" s="748" t="s">
        <v>585</v>
      </c>
      <c r="B824" s="749" t="s">
        <v>586</v>
      </c>
      <c r="C824" s="750" t="s">
        <v>611</v>
      </c>
      <c r="D824" s="751" t="s">
        <v>612</v>
      </c>
      <c r="E824" s="752">
        <v>50113001</v>
      </c>
      <c r="F824" s="751" t="s">
        <v>617</v>
      </c>
      <c r="G824" s="750" t="s">
        <v>618</v>
      </c>
      <c r="H824" s="750">
        <v>128176</v>
      </c>
      <c r="I824" s="750">
        <v>28176</v>
      </c>
      <c r="J824" s="750" t="s">
        <v>619</v>
      </c>
      <c r="K824" s="750" t="s">
        <v>620</v>
      </c>
      <c r="L824" s="753">
        <v>6834.8509090909092</v>
      </c>
      <c r="M824" s="753">
        <v>11</v>
      </c>
      <c r="N824" s="754">
        <v>75183.360000000001</v>
      </c>
    </row>
    <row r="825" spans="1:14" ht="14.45" customHeight="1" x14ac:dyDescent="0.2">
      <c r="A825" s="748" t="s">
        <v>585</v>
      </c>
      <c r="B825" s="749" t="s">
        <v>586</v>
      </c>
      <c r="C825" s="750" t="s">
        <v>611</v>
      </c>
      <c r="D825" s="751" t="s">
        <v>612</v>
      </c>
      <c r="E825" s="752">
        <v>50113001</v>
      </c>
      <c r="F825" s="751" t="s">
        <v>617</v>
      </c>
      <c r="G825" s="750" t="s">
        <v>618</v>
      </c>
      <c r="H825" s="750">
        <v>844242</v>
      </c>
      <c r="I825" s="750">
        <v>105937</v>
      </c>
      <c r="J825" s="750" t="s">
        <v>1110</v>
      </c>
      <c r="K825" s="750" t="s">
        <v>1111</v>
      </c>
      <c r="L825" s="753">
        <v>2800</v>
      </c>
      <c r="M825" s="753">
        <v>4</v>
      </c>
      <c r="N825" s="754">
        <v>11200</v>
      </c>
    </row>
    <row r="826" spans="1:14" ht="14.45" customHeight="1" x14ac:dyDescent="0.2">
      <c r="A826" s="748" t="s">
        <v>585</v>
      </c>
      <c r="B826" s="749" t="s">
        <v>586</v>
      </c>
      <c r="C826" s="750" t="s">
        <v>611</v>
      </c>
      <c r="D826" s="751" t="s">
        <v>612</v>
      </c>
      <c r="E826" s="752">
        <v>50113001</v>
      </c>
      <c r="F826" s="751" t="s">
        <v>617</v>
      </c>
      <c r="G826" s="750" t="s">
        <v>618</v>
      </c>
      <c r="H826" s="750">
        <v>226000</v>
      </c>
      <c r="I826" s="750">
        <v>226000</v>
      </c>
      <c r="J826" s="750" t="s">
        <v>1120</v>
      </c>
      <c r="K826" s="750" t="s">
        <v>1121</v>
      </c>
      <c r="L826" s="753">
        <v>312.14000000000004</v>
      </c>
      <c r="M826" s="753">
        <v>6</v>
      </c>
      <c r="N826" s="754">
        <v>1872.8400000000001</v>
      </c>
    </row>
    <row r="827" spans="1:14" ht="14.45" customHeight="1" x14ac:dyDescent="0.2">
      <c r="A827" s="748" t="s">
        <v>585</v>
      </c>
      <c r="B827" s="749" t="s">
        <v>586</v>
      </c>
      <c r="C827" s="750" t="s">
        <v>611</v>
      </c>
      <c r="D827" s="751" t="s">
        <v>612</v>
      </c>
      <c r="E827" s="752">
        <v>50113001</v>
      </c>
      <c r="F827" s="751" t="s">
        <v>617</v>
      </c>
      <c r="G827" s="750" t="s">
        <v>618</v>
      </c>
      <c r="H827" s="750">
        <v>902074</v>
      </c>
      <c r="I827" s="750">
        <v>85278</v>
      </c>
      <c r="J827" s="750" t="s">
        <v>1511</v>
      </c>
      <c r="K827" s="750" t="s">
        <v>1111</v>
      </c>
      <c r="L827" s="753">
        <v>2838</v>
      </c>
      <c r="M827" s="753">
        <v>3</v>
      </c>
      <c r="N827" s="754">
        <v>8514</v>
      </c>
    </row>
    <row r="828" spans="1:14" ht="14.45" customHeight="1" x14ac:dyDescent="0.2">
      <c r="A828" s="748" t="s">
        <v>585</v>
      </c>
      <c r="B828" s="749" t="s">
        <v>586</v>
      </c>
      <c r="C828" s="750" t="s">
        <v>611</v>
      </c>
      <c r="D828" s="751" t="s">
        <v>612</v>
      </c>
      <c r="E828" s="752">
        <v>50113013</v>
      </c>
      <c r="F828" s="751" t="s">
        <v>1202</v>
      </c>
      <c r="G828" s="750" t="s">
        <v>618</v>
      </c>
      <c r="H828" s="750">
        <v>208820</v>
      </c>
      <c r="I828" s="750">
        <v>208820</v>
      </c>
      <c r="J828" s="750" t="s">
        <v>1573</v>
      </c>
      <c r="K828" s="750" t="s">
        <v>1574</v>
      </c>
      <c r="L828" s="753">
        <v>1964.1740000000004</v>
      </c>
      <c r="M828" s="753">
        <v>20</v>
      </c>
      <c r="N828" s="754">
        <v>39283.48000000001</v>
      </c>
    </row>
    <row r="829" spans="1:14" ht="14.45" customHeight="1" thickBot="1" x14ac:dyDescent="0.25">
      <c r="A829" s="755" t="s">
        <v>585</v>
      </c>
      <c r="B829" s="756" t="s">
        <v>586</v>
      </c>
      <c r="C829" s="757" t="s">
        <v>611</v>
      </c>
      <c r="D829" s="758" t="s">
        <v>612</v>
      </c>
      <c r="E829" s="759">
        <v>50113013</v>
      </c>
      <c r="F829" s="758" t="s">
        <v>1202</v>
      </c>
      <c r="G829" s="757" t="s">
        <v>618</v>
      </c>
      <c r="H829" s="757">
        <v>106264</v>
      </c>
      <c r="I829" s="757">
        <v>6264</v>
      </c>
      <c r="J829" s="757" t="s">
        <v>1281</v>
      </c>
      <c r="K829" s="757" t="s">
        <v>1282</v>
      </c>
      <c r="L829" s="760">
        <v>31.669999999999995</v>
      </c>
      <c r="M829" s="760">
        <v>2</v>
      </c>
      <c r="N829" s="761">
        <v>63.339999999999989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D365ECF-D5C7-42AE-83A2-C515C415F5F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203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325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2" t="s">
        <v>184</v>
      </c>
      <c r="B4" s="763" t="s">
        <v>14</v>
      </c>
      <c r="C4" s="764" t="s">
        <v>2</v>
      </c>
      <c r="D4" s="763" t="s">
        <v>14</v>
      </c>
      <c r="E4" s="764" t="s">
        <v>2</v>
      </c>
      <c r="F4" s="765" t="s">
        <v>14</v>
      </c>
    </row>
    <row r="5" spans="1:6" ht="14.45" customHeight="1" x14ac:dyDescent="0.2">
      <c r="A5" s="776" t="s">
        <v>1622</v>
      </c>
      <c r="B5" s="746">
        <v>5987.2500000000009</v>
      </c>
      <c r="C5" s="766">
        <v>2.0632369753160185E-2</v>
      </c>
      <c r="D5" s="746">
        <v>284199.96899761201</v>
      </c>
      <c r="E5" s="766">
        <v>0.97936763024683982</v>
      </c>
      <c r="F5" s="747">
        <v>290187.21899761201</v>
      </c>
    </row>
    <row r="6" spans="1:6" ht="14.45" customHeight="1" x14ac:dyDescent="0.2">
      <c r="A6" s="777" t="s">
        <v>1623</v>
      </c>
      <c r="B6" s="753">
        <v>232482.96000000005</v>
      </c>
      <c r="C6" s="767">
        <v>0.16560202642210919</v>
      </c>
      <c r="D6" s="753">
        <v>1171382.469807094</v>
      </c>
      <c r="E6" s="767">
        <v>0.83439797357789092</v>
      </c>
      <c r="F6" s="754">
        <v>1403865.4298070939</v>
      </c>
    </row>
    <row r="7" spans="1:6" ht="14.45" customHeight="1" x14ac:dyDescent="0.2">
      <c r="A7" s="777" t="s">
        <v>1624</v>
      </c>
      <c r="B7" s="753">
        <v>1813.4</v>
      </c>
      <c r="C7" s="767">
        <v>7.4197814506033345E-3</v>
      </c>
      <c r="D7" s="753">
        <v>242587.32959999985</v>
      </c>
      <c r="E7" s="767">
        <v>0.99258021854939671</v>
      </c>
      <c r="F7" s="754">
        <v>244400.72959999985</v>
      </c>
    </row>
    <row r="8" spans="1:6" ht="14.45" customHeight="1" thickBot="1" x14ac:dyDescent="0.25">
      <c r="A8" s="778" t="s">
        <v>1625</v>
      </c>
      <c r="B8" s="769"/>
      <c r="C8" s="770">
        <v>0</v>
      </c>
      <c r="D8" s="769">
        <v>116.68999999999998</v>
      </c>
      <c r="E8" s="770">
        <v>1</v>
      </c>
      <c r="F8" s="771">
        <v>116.68999999999998</v>
      </c>
    </row>
    <row r="9" spans="1:6" ht="14.45" customHeight="1" thickBot="1" x14ac:dyDescent="0.25">
      <c r="A9" s="772" t="s">
        <v>3</v>
      </c>
      <c r="B9" s="773">
        <v>240283.61000000004</v>
      </c>
      <c r="C9" s="774">
        <v>0.12394889094606469</v>
      </c>
      <c r="D9" s="773">
        <v>1698286.4584047059</v>
      </c>
      <c r="E9" s="774">
        <v>0.87605110905393535</v>
      </c>
      <c r="F9" s="775">
        <v>1938570.0684047057</v>
      </c>
    </row>
    <row r="10" spans="1:6" ht="14.45" customHeight="1" thickBot="1" x14ac:dyDescent="0.25"/>
    <row r="11" spans="1:6" ht="14.45" customHeight="1" x14ac:dyDescent="0.2">
      <c r="A11" s="776" t="s">
        <v>1626</v>
      </c>
      <c r="B11" s="746"/>
      <c r="C11" s="766">
        <v>0</v>
      </c>
      <c r="D11" s="746">
        <v>15807.009999999998</v>
      </c>
      <c r="E11" s="766">
        <v>1</v>
      </c>
      <c r="F11" s="747">
        <v>15807.009999999998</v>
      </c>
    </row>
    <row r="12" spans="1:6" ht="14.45" customHeight="1" x14ac:dyDescent="0.2">
      <c r="A12" s="777" t="s">
        <v>1627</v>
      </c>
      <c r="B12" s="753"/>
      <c r="C12" s="767">
        <v>0</v>
      </c>
      <c r="D12" s="753">
        <v>3081.8800000000006</v>
      </c>
      <c r="E12" s="767">
        <v>1</v>
      </c>
      <c r="F12" s="754">
        <v>3081.8800000000006</v>
      </c>
    </row>
    <row r="13" spans="1:6" ht="14.45" customHeight="1" x14ac:dyDescent="0.2">
      <c r="A13" s="777" t="s">
        <v>1628</v>
      </c>
      <c r="B13" s="753">
        <v>324.29999999999995</v>
      </c>
      <c r="C13" s="767">
        <v>0.44679268158271795</v>
      </c>
      <c r="D13" s="753">
        <v>401.53999999999996</v>
      </c>
      <c r="E13" s="767">
        <v>0.5532073184172821</v>
      </c>
      <c r="F13" s="754">
        <v>725.83999999999992</v>
      </c>
    </row>
    <row r="14" spans="1:6" ht="14.45" customHeight="1" x14ac:dyDescent="0.2">
      <c r="A14" s="777" t="s">
        <v>1629</v>
      </c>
      <c r="B14" s="753"/>
      <c r="C14" s="767">
        <v>0</v>
      </c>
      <c r="D14" s="753">
        <v>23.219999999999995</v>
      </c>
      <c r="E14" s="767">
        <v>1</v>
      </c>
      <c r="F14" s="754">
        <v>23.219999999999995</v>
      </c>
    </row>
    <row r="15" spans="1:6" ht="14.45" customHeight="1" x14ac:dyDescent="0.2">
      <c r="A15" s="777" t="s">
        <v>1630</v>
      </c>
      <c r="B15" s="753"/>
      <c r="C15" s="767">
        <v>0</v>
      </c>
      <c r="D15" s="753">
        <v>635.09000000000015</v>
      </c>
      <c r="E15" s="767">
        <v>1</v>
      </c>
      <c r="F15" s="754">
        <v>635.09000000000015</v>
      </c>
    </row>
    <row r="16" spans="1:6" ht="14.45" customHeight="1" x14ac:dyDescent="0.2">
      <c r="A16" s="777" t="s">
        <v>1631</v>
      </c>
      <c r="B16" s="753"/>
      <c r="C16" s="767">
        <v>0</v>
      </c>
      <c r="D16" s="753">
        <v>236789.69999999987</v>
      </c>
      <c r="E16" s="767">
        <v>1</v>
      </c>
      <c r="F16" s="754">
        <v>236789.69999999987</v>
      </c>
    </row>
    <row r="17" spans="1:6" ht="14.45" customHeight="1" x14ac:dyDescent="0.2">
      <c r="A17" s="777" t="s">
        <v>1632</v>
      </c>
      <c r="B17" s="753"/>
      <c r="C17" s="767">
        <v>0</v>
      </c>
      <c r="D17" s="753">
        <v>1965.2100000000005</v>
      </c>
      <c r="E17" s="767">
        <v>1</v>
      </c>
      <c r="F17" s="754">
        <v>1965.2100000000005</v>
      </c>
    </row>
    <row r="18" spans="1:6" ht="14.45" customHeight="1" x14ac:dyDescent="0.2">
      <c r="A18" s="777" t="s">
        <v>1633</v>
      </c>
      <c r="B18" s="753"/>
      <c r="C18" s="767">
        <v>0</v>
      </c>
      <c r="D18" s="753">
        <v>49232.660000000018</v>
      </c>
      <c r="E18" s="767">
        <v>1</v>
      </c>
      <c r="F18" s="754">
        <v>49232.660000000018</v>
      </c>
    </row>
    <row r="19" spans="1:6" ht="14.45" customHeight="1" x14ac:dyDescent="0.2">
      <c r="A19" s="777" t="s">
        <v>1634</v>
      </c>
      <c r="B19" s="753"/>
      <c r="C19" s="767">
        <v>0</v>
      </c>
      <c r="D19" s="753">
        <v>78.5</v>
      </c>
      <c r="E19" s="767">
        <v>1</v>
      </c>
      <c r="F19" s="754">
        <v>78.5</v>
      </c>
    </row>
    <row r="20" spans="1:6" ht="14.45" customHeight="1" x14ac:dyDescent="0.2">
      <c r="A20" s="777" t="s">
        <v>1635</v>
      </c>
      <c r="B20" s="753"/>
      <c r="C20" s="767">
        <v>0</v>
      </c>
      <c r="D20" s="753">
        <v>1155.3999999999999</v>
      </c>
      <c r="E20" s="767">
        <v>1</v>
      </c>
      <c r="F20" s="754">
        <v>1155.3999999999999</v>
      </c>
    </row>
    <row r="21" spans="1:6" ht="14.45" customHeight="1" x14ac:dyDescent="0.2">
      <c r="A21" s="777" t="s">
        <v>1636</v>
      </c>
      <c r="B21" s="753"/>
      <c r="C21" s="767">
        <v>0</v>
      </c>
      <c r="D21" s="753">
        <v>21627.9</v>
      </c>
      <c r="E21" s="767">
        <v>1</v>
      </c>
      <c r="F21" s="754">
        <v>21627.9</v>
      </c>
    </row>
    <row r="22" spans="1:6" ht="14.45" customHeight="1" x14ac:dyDescent="0.2">
      <c r="A22" s="777" t="s">
        <v>1637</v>
      </c>
      <c r="B22" s="753"/>
      <c r="C22" s="767">
        <v>0</v>
      </c>
      <c r="D22" s="753">
        <v>1499.57</v>
      </c>
      <c r="E22" s="767">
        <v>1</v>
      </c>
      <c r="F22" s="754">
        <v>1499.57</v>
      </c>
    </row>
    <row r="23" spans="1:6" ht="14.45" customHeight="1" x14ac:dyDescent="0.2">
      <c r="A23" s="777" t="s">
        <v>1638</v>
      </c>
      <c r="B23" s="753">
        <v>1981.48</v>
      </c>
      <c r="C23" s="767">
        <v>0.53830668713239793</v>
      </c>
      <c r="D23" s="753">
        <v>1699.47</v>
      </c>
      <c r="E23" s="767">
        <v>0.46169331286760212</v>
      </c>
      <c r="F23" s="754">
        <v>3680.95</v>
      </c>
    </row>
    <row r="24" spans="1:6" ht="14.45" customHeight="1" x14ac:dyDescent="0.2">
      <c r="A24" s="777" t="s">
        <v>1639</v>
      </c>
      <c r="B24" s="753"/>
      <c r="C24" s="767">
        <v>0</v>
      </c>
      <c r="D24" s="753">
        <v>98.59</v>
      </c>
      <c r="E24" s="767">
        <v>1</v>
      </c>
      <c r="F24" s="754">
        <v>98.59</v>
      </c>
    </row>
    <row r="25" spans="1:6" ht="14.45" customHeight="1" x14ac:dyDescent="0.2">
      <c r="A25" s="777" t="s">
        <v>1640</v>
      </c>
      <c r="B25" s="753">
        <v>1337.9099999999999</v>
      </c>
      <c r="C25" s="767">
        <v>0.71501635349195147</v>
      </c>
      <c r="D25" s="753">
        <v>533.25</v>
      </c>
      <c r="E25" s="767">
        <v>0.28498364650804853</v>
      </c>
      <c r="F25" s="754">
        <v>1871.1599999999999</v>
      </c>
    </row>
    <row r="26" spans="1:6" ht="14.45" customHeight="1" x14ac:dyDescent="0.2">
      <c r="A26" s="777" t="s">
        <v>1641</v>
      </c>
      <c r="B26" s="753"/>
      <c r="C26" s="767">
        <v>0</v>
      </c>
      <c r="D26" s="753">
        <v>259.44000000000005</v>
      </c>
      <c r="E26" s="767">
        <v>1</v>
      </c>
      <c r="F26" s="754">
        <v>259.44000000000005</v>
      </c>
    </row>
    <row r="27" spans="1:6" ht="14.45" customHeight="1" x14ac:dyDescent="0.2">
      <c r="A27" s="777" t="s">
        <v>1642</v>
      </c>
      <c r="B27" s="753"/>
      <c r="C27" s="767">
        <v>0</v>
      </c>
      <c r="D27" s="753">
        <v>222.80999999999997</v>
      </c>
      <c r="E27" s="767">
        <v>1</v>
      </c>
      <c r="F27" s="754">
        <v>222.80999999999997</v>
      </c>
    </row>
    <row r="28" spans="1:6" ht="14.45" customHeight="1" x14ac:dyDescent="0.2">
      <c r="A28" s="777" t="s">
        <v>1643</v>
      </c>
      <c r="B28" s="753"/>
      <c r="C28" s="767">
        <v>0</v>
      </c>
      <c r="D28" s="753">
        <v>64.61999999999999</v>
      </c>
      <c r="E28" s="767">
        <v>1</v>
      </c>
      <c r="F28" s="754">
        <v>64.61999999999999</v>
      </c>
    </row>
    <row r="29" spans="1:6" ht="14.45" customHeight="1" x14ac:dyDescent="0.2">
      <c r="A29" s="777" t="s">
        <v>1644</v>
      </c>
      <c r="B29" s="753"/>
      <c r="C29" s="767">
        <v>0</v>
      </c>
      <c r="D29" s="753">
        <v>33.110000000000007</v>
      </c>
      <c r="E29" s="767">
        <v>1</v>
      </c>
      <c r="F29" s="754">
        <v>33.110000000000007</v>
      </c>
    </row>
    <row r="30" spans="1:6" ht="14.45" customHeight="1" x14ac:dyDescent="0.2">
      <c r="A30" s="777" t="s">
        <v>1645</v>
      </c>
      <c r="B30" s="753"/>
      <c r="C30" s="767">
        <v>0</v>
      </c>
      <c r="D30" s="753">
        <v>2125.0700000000002</v>
      </c>
      <c r="E30" s="767">
        <v>1</v>
      </c>
      <c r="F30" s="754">
        <v>2125.0700000000002</v>
      </c>
    </row>
    <row r="31" spans="1:6" ht="14.45" customHeight="1" x14ac:dyDescent="0.2">
      <c r="A31" s="777" t="s">
        <v>1646</v>
      </c>
      <c r="B31" s="753"/>
      <c r="C31" s="767">
        <v>0</v>
      </c>
      <c r="D31" s="753">
        <v>350.25</v>
      </c>
      <c r="E31" s="767">
        <v>1</v>
      </c>
      <c r="F31" s="754">
        <v>350.25</v>
      </c>
    </row>
    <row r="32" spans="1:6" ht="14.45" customHeight="1" x14ac:dyDescent="0.2">
      <c r="A32" s="777" t="s">
        <v>1647</v>
      </c>
      <c r="B32" s="753"/>
      <c r="C32" s="767">
        <v>0</v>
      </c>
      <c r="D32" s="753">
        <v>76.27000000000001</v>
      </c>
      <c r="E32" s="767">
        <v>1</v>
      </c>
      <c r="F32" s="754">
        <v>76.27000000000001</v>
      </c>
    </row>
    <row r="33" spans="1:6" ht="14.45" customHeight="1" x14ac:dyDescent="0.2">
      <c r="A33" s="777" t="s">
        <v>1648</v>
      </c>
      <c r="B33" s="753"/>
      <c r="C33" s="767">
        <v>0</v>
      </c>
      <c r="D33" s="753">
        <v>1264</v>
      </c>
      <c r="E33" s="767">
        <v>1</v>
      </c>
      <c r="F33" s="754">
        <v>1264</v>
      </c>
    </row>
    <row r="34" spans="1:6" ht="14.45" customHeight="1" x14ac:dyDescent="0.2">
      <c r="A34" s="777" t="s">
        <v>1649</v>
      </c>
      <c r="B34" s="753"/>
      <c r="C34" s="767">
        <v>0</v>
      </c>
      <c r="D34" s="753">
        <v>36.58</v>
      </c>
      <c r="E34" s="767">
        <v>1</v>
      </c>
      <c r="F34" s="754">
        <v>36.58</v>
      </c>
    </row>
    <row r="35" spans="1:6" ht="14.45" customHeight="1" x14ac:dyDescent="0.2">
      <c r="A35" s="777" t="s">
        <v>1650</v>
      </c>
      <c r="B35" s="753"/>
      <c r="C35" s="767">
        <v>0</v>
      </c>
      <c r="D35" s="753">
        <v>394.29999999999995</v>
      </c>
      <c r="E35" s="767">
        <v>1</v>
      </c>
      <c r="F35" s="754">
        <v>394.29999999999995</v>
      </c>
    </row>
    <row r="36" spans="1:6" ht="14.45" customHeight="1" x14ac:dyDescent="0.2">
      <c r="A36" s="777" t="s">
        <v>1651</v>
      </c>
      <c r="B36" s="753"/>
      <c r="C36" s="767">
        <v>0</v>
      </c>
      <c r="D36" s="753">
        <v>260.02999999999992</v>
      </c>
      <c r="E36" s="767">
        <v>1</v>
      </c>
      <c r="F36" s="754">
        <v>260.02999999999992</v>
      </c>
    </row>
    <row r="37" spans="1:6" ht="14.45" customHeight="1" x14ac:dyDescent="0.2">
      <c r="A37" s="777" t="s">
        <v>1652</v>
      </c>
      <c r="B37" s="753"/>
      <c r="C37" s="767">
        <v>0</v>
      </c>
      <c r="D37" s="753">
        <v>353.82</v>
      </c>
      <c r="E37" s="767">
        <v>1</v>
      </c>
      <c r="F37" s="754">
        <v>353.82</v>
      </c>
    </row>
    <row r="38" spans="1:6" ht="14.45" customHeight="1" x14ac:dyDescent="0.2">
      <c r="A38" s="777" t="s">
        <v>1653</v>
      </c>
      <c r="B38" s="753"/>
      <c r="C38" s="767">
        <v>0</v>
      </c>
      <c r="D38" s="753">
        <v>12512.879997612048</v>
      </c>
      <c r="E38" s="767">
        <v>1</v>
      </c>
      <c r="F38" s="754">
        <v>12512.879997612048</v>
      </c>
    </row>
    <row r="39" spans="1:6" ht="14.45" customHeight="1" x14ac:dyDescent="0.2">
      <c r="A39" s="777" t="s">
        <v>1654</v>
      </c>
      <c r="B39" s="753"/>
      <c r="C39" s="767">
        <v>0</v>
      </c>
      <c r="D39" s="753">
        <v>213.42000000000004</v>
      </c>
      <c r="E39" s="767">
        <v>1</v>
      </c>
      <c r="F39" s="754">
        <v>213.42000000000004</v>
      </c>
    </row>
    <row r="40" spans="1:6" ht="14.45" customHeight="1" x14ac:dyDescent="0.2">
      <c r="A40" s="777" t="s">
        <v>1655</v>
      </c>
      <c r="B40" s="753"/>
      <c r="C40" s="767">
        <v>0</v>
      </c>
      <c r="D40" s="753">
        <v>57.84</v>
      </c>
      <c r="E40" s="767">
        <v>1</v>
      </c>
      <c r="F40" s="754">
        <v>57.84</v>
      </c>
    </row>
    <row r="41" spans="1:6" ht="14.45" customHeight="1" x14ac:dyDescent="0.2">
      <c r="A41" s="777" t="s">
        <v>1656</v>
      </c>
      <c r="B41" s="753"/>
      <c r="C41" s="767">
        <v>0</v>
      </c>
      <c r="D41" s="753">
        <v>675.43999999999994</v>
      </c>
      <c r="E41" s="767">
        <v>1</v>
      </c>
      <c r="F41" s="754">
        <v>675.43999999999994</v>
      </c>
    </row>
    <row r="42" spans="1:6" ht="14.45" customHeight="1" x14ac:dyDescent="0.2">
      <c r="A42" s="777" t="s">
        <v>1657</v>
      </c>
      <c r="B42" s="753"/>
      <c r="C42" s="767">
        <v>0</v>
      </c>
      <c r="D42" s="753">
        <v>1058.1199999999999</v>
      </c>
      <c r="E42" s="767">
        <v>1</v>
      </c>
      <c r="F42" s="754">
        <v>1058.1199999999999</v>
      </c>
    </row>
    <row r="43" spans="1:6" ht="14.45" customHeight="1" x14ac:dyDescent="0.2">
      <c r="A43" s="777" t="s">
        <v>1658</v>
      </c>
      <c r="B43" s="753"/>
      <c r="C43" s="767">
        <v>0</v>
      </c>
      <c r="D43" s="753">
        <v>4754.25</v>
      </c>
      <c r="E43" s="767">
        <v>1</v>
      </c>
      <c r="F43" s="754">
        <v>4754.25</v>
      </c>
    </row>
    <row r="44" spans="1:6" ht="14.45" customHeight="1" x14ac:dyDescent="0.2">
      <c r="A44" s="777" t="s">
        <v>1659</v>
      </c>
      <c r="B44" s="753">
        <v>3989.8999999999996</v>
      </c>
      <c r="C44" s="767">
        <v>0.42752791591525946</v>
      </c>
      <c r="D44" s="753">
        <v>5342.59</v>
      </c>
      <c r="E44" s="767">
        <v>0.5724720840847406</v>
      </c>
      <c r="F44" s="754">
        <v>9332.49</v>
      </c>
    </row>
    <row r="45" spans="1:6" ht="14.45" customHeight="1" x14ac:dyDescent="0.2">
      <c r="A45" s="777" t="s">
        <v>1660</v>
      </c>
      <c r="B45" s="753"/>
      <c r="C45" s="767">
        <v>0</v>
      </c>
      <c r="D45" s="753">
        <v>65.53</v>
      </c>
      <c r="E45" s="767">
        <v>1</v>
      </c>
      <c r="F45" s="754">
        <v>65.53</v>
      </c>
    </row>
    <row r="46" spans="1:6" ht="14.45" customHeight="1" x14ac:dyDescent="0.2">
      <c r="A46" s="777" t="s">
        <v>1661</v>
      </c>
      <c r="B46" s="753">
        <v>532.20000000000005</v>
      </c>
      <c r="C46" s="767">
        <v>1</v>
      </c>
      <c r="D46" s="753"/>
      <c r="E46" s="767">
        <v>0</v>
      </c>
      <c r="F46" s="754">
        <v>532.20000000000005</v>
      </c>
    </row>
    <row r="47" spans="1:6" ht="14.45" customHeight="1" x14ac:dyDescent="0.2">
      <c r="A47" s="777" t="s">
        <v>1662</v>
      </c>
      <c r="B47" s="753"/>
      <c r="C47" s="767">
        <v>0</v>
      </c>
      <c r="D47" s="753">
        <v>26767.290000000012</v>
      </c>
      <c r="E47" s="767">
        <v>1</v>
      </c>
      <c r="F47" s="754">
        <v>26767.290000000012</v>
      </c>
    </row>
    <row r="48" spans="1:6" ht="14.45" customHeight="1" x14ac:dyDescent="0.2">
      <c r="A48" s="777" t="s">
        <v>1663</v>
      </c>
      <c r="B48" s="753"/>
      <c r="C48" s="767">
        <v>0</v>
      </c>
      <c r="D48" s="753">
        <v>77.800000000000011</v>
      </c>
      <c r="E48" s="767">
        <v>1</v>
      </c>
      <c r="F48" s="754">
        <v>77.800000000000011</v>
      </c>
    </row>
    <row r="49" spans="1:6" ht="14.45" customHeight="1" x14ac:dyDescent="0.2">
      <c r="A49" s="777" t="s">
        <v>1664</v>
      </c>
      <c r="B49" s="753"/>
      <c r="C49" s="767">
        <v>0</v>
      </c>
      <c r="D49" s="753">
        <v>2657.6000000000004</v>
      </c>
      <c r="E49" s="767">
        <v>1</v>
      </c>
      <c r="F49" s="754">
        <v>2657.6000000000004</v>
      </c>
    </row>
    <row r="50" spans="1:6" ht="14.45" customHeight="1" x14ac:dyDescent="0.2">
      <c r="A50" s="777" t="s">
        <v>1665</v>
      </c>
      <c r="B50" s="753"/>
      <c r="C50" s="767">
        <v>0</v>
      </c>
      <c r="D50" s="753">
        <v>919.95</v>
      </c>
      <c r="E50" s="767">
        <v>1</v>
      </c>
      <c r="F50" s="754">
        <v>919.95</v>
      </c>
    </row>
    <row r="51" spans="1:6" ht="14.45" customHeight="1" x14ac:dyDescent="0.2">
      <c r="A51" s="777" t="s">
        <v>1666</v>
      </c>
      <c r="B51" s="753"/>
      <c r="C51" s="767">
        <v>0</v>
      </c>
      <c r="D51" s="753">
        <v>960.96</v>
      </c>
      <c r="E51" s="767">
        <v>1</v>
      </c>
      <c r="F51" s="754">
        <v>960.96</v>
      </c>
    </row>
    <row r="52" spans="1:6" ht="14.45" customHeight="1" x14ac:dyDescent="0.2">
      <c r="A52" s="777" t="s">
        <v>1667</v>
      </c>
      <c r="B52" s="753"/>
      <c r="C52" s="767">
        <v>0</v>
      </c>
      <c r="D52" s="753">
        <v>8702.5399999999991</v>
      </c>
      <c r="E52" s="767">
        <v>1</v>
      </c>
      <c r="F52" s="754">
        <v>8702.5399999999991</v>
      </c>
    </row>
    <row r="53" spans="1:6" ht="14.45" customHeight="1" x14ac:dyDescent="0.2">
      <c r="A53" s="777" t="s">
        <v>1668</v>
      </c>
      <c r="B53" s="753"/>
      <c r="C53" s="767">
        <v>0</v>
      </c>
      <c r="D53" s="753">
        <v>2103.1289999999999</v>
      </c>
      <c r="E53" s="767">
        <v>1</v>
      </c>
      <c r="F53" s="754">
        <v>2103.1289999999999</v>
      </c>
    </row>
    <row r="54" spans="1:6" ht="14.45" customHeight="1" x14ac:dyDescent="0.2">
      <c r="A54" s="777" t="s">
        <v>1669</v>
      </c>
      <c r="B54" s="753"/>
      <c r="C54" s="767">
        <v>0</v>
      </c>
      <c r="D54" s="753">
        <v>-1918.8410000000001</v>
      </c>
      <c r="E54" s="767">
        <v>1</v>
      </c>
      <c r="F54" s="754">
        <v>-1918.8410000000001</v>
      </c>
    </row>
    <row r="55" spans="1:6" ht="14.45" customHeight="1" x14ac:dyDescent="0.2">
      <c r="A55" s="777" t="s">
        <v>1670</v>
      </c>
      <c r="B55" s="753"/>
      <c r="C55" s="767">
        <v>0</v>
      </c>
      <c r="D55" s="753">
        <v>10892.753000000001</v>
      </c>
      <c r="E55" s="767">
        <v>1</v>
      </c>
      <c r="F55" s="754">
        <v>10892.753000000001</v>
      </c>
    </row>
    <row r="56" spans="1:6" ht="14.45" customHeight="1" x14ac:dyDescent="0.2">
      <c r="A56" s="777" t="s">
        <v>1671</v>
      </c>
      <c r="B56" s="753"/>
      <c r="C56" s="767">
        <v>0</v>
      </c>
      <c r="D56" s="753">
        <v>533.58000000000015</v>
      </c>
      <c r="E56" s="767">
        <v>1</v>
      </c>
      <c r="F56" s="754">
        <v>533.58000000000015</v>
      </c>
    </row>
    <row r="57" spans="1:6" ht="14.45" customHeight="1" x14ac:dyDescent="0.2">
      <c r="A57" s="777" t="s">
        <v>1672</v>
      </c>
      <c r="B57" s="753"/>
      <c r="C57" s="767">
        <v>0</v>
      </c>
      <c r="D57" s="753">
        <v>109709.28</v>
      </c>
      <c r="E57" s="767">
        <v>1</v>
      </c>
      <c r="F57" s="754">
        <v>109709.28</v>
      </c>
    </row>
    <row r="58" spans="1:6" ht="14.45" customHeight="1" x14ac:dyDescent="0.2">
      <c r="A58" s="777" t="s">
        <v>1673</v>
      </c>
      <c r="B58" s="753"/>
      <c r="C58" s="767">
        <v>0</v>
      </c>
      <c r="D58" s="753">
        <v>205.22000000000003</v>
      </c>
      <c r="E58" s="767">
        <v>1</v>
      </c>
      <c r="F58" s="754">
        <v>205.22000000000003</v>
      </c>
    </row>
    <row r="59" spans="1:6" ht="14.45" customHeight="1" x14ac:dyDescent="0.2">
      <c r="A59" s="777" t="s">
        <v>1674</v>
      </c>
      <c r="B59" s="753"/>
      <c r="C59" s="767">
        <v>0</v>
      </c>
      <c r="D59" s="753">
        <v>44685.009599999932</v>
      </c>
      <c r="E59" s="767">
        <v>1</v>
      </c>
      <c r="F59" s="754">
        <v>44685.009599999932</v>
      </c>
    </row>
    <row r="60" spans="1:6" ht="14.45" customHeight="1" x14ac:dyDescent="0.2">
      <c r="A60" s="777" t="s">
        <v>1675</v>
      </c>
      <c r="B60" s="753">
        <v>1683</v>
      </c>
      <c r="C60" s="767">
        <v>1.5469148103076183E-2</v>
      </c>
      <c r="D60" s="753">
        <v>107114.2</v>
      </c>
      <c r="E60" s="767">
        <v>0.9845308518969238</v>
      </c>
      <c r="F60" s="754">
        <v>108797.2</v>
      </c>
    </row>
    <row r="61" spans="1:6" ht="14.45" customHeight="1" x14ac:dyDescent="0.2">
      <c r="A61" s="777" t="s">
        <v>1676</v>
      </c>
      <c r="B61" s="753"/>
      <c r="C61" s="767">
        <v>0</v>
      </c>
      <c r="D61" s="753">
        <v>1320</v>
      </c>
      <c r="E61" s="767">
        <v>1</v>
      </c>
      <c r="F61" s="754">
        <v>1320</v>
      </c>
    </row>
    <row r="62" spans="1:6" ht="14.45" customHeight="1" x14ac:dyDescent="0.2">
      <c r="A62" s="777" t="s">
        <v>1677</v>
      </c>
      <c r="B62" s="753">
        <v>1320.1799999999998</v>
      </c>
      <c r="C62" s="767">
        <v>8.6285090204644227E-2</v>
      </c>
      <c r="D62" s="753">
        <v>13980.030000000002</v>
      </c>
      <c r="E62" s="767">
        <v>0.91371490979535575</v>
      </c>
      <c r="F62" s="754">
        <v>15300.210000000003</v>
      </c>
    </row>
    <row r="63" spans="1:6" ht="14.45" customHeight="1" x14ac:dyDescent="0.2">
      <c r="A63" s="777" t="s">
        <v>1678</v>
      </c>
      <c r="B63" s="753"/>
      <c r="C63" s="767">
        <v>0</v>
      </c>
      <c r="D63" s="753">
        <v>6314</v>
      </c>
      <c r="E63" s="767">
        <v>1</v>
      </c>
      <c r="F63" s="754">
        <v>6314</v>
      </c>
    </row>
    <row r="64" spans="1:6" ht="14.45" customHeight="1" x14ac:dyDescent="0.2">
      <c r="A64" s="777" t="s">
        <v>1679</v>
      </c>
      <c r="B64" s="753"/>
      <c r="C64" s="767">
        <v>0</v>
      </c>
      <c r="D64" s="753">
        <v>930.11000000000013</v>
      </c>
      <c r="E64" s="767">
        <v>1</v>
      </c>
      <c r="F64" s="754">
        <v>930.11000000000013</v>
      </c>
    </row>
    <row r="65" spans="1:6" ht="14.45" customHeight="1" x14ac:dyDescent="0.2">
      <c r="A65" s="777" t="s">
        <v>1680</v>
      </c>
      <c r="B65" s="753"/>
      <c r="C65" s="767">
        <v>0</v>
      </c>
      <c r="D65" s="753">
        <v>481.90999999999997</v>
      </c>
      <c r="E65" s="767">
        <v>1</v>
      </c>
      <c r="F65" s="754">
        <v>481.90999999999997</v>
      </c>
    </row>
    <row r="66" spans="1:6" ht="14.45" customHeight="1" x14ac:dyDescent="0.2">
      <c r="A66" s="777" t="s">
        <v>1681</v>
      </c>
      <c r="B66" s="753">
        <v>1415.95</v>
      </c>
      <c r="C66" s="767">
        <v>1</v>
      </c>
      <c r="D66" s="753"/>
      <c r="E66" s="767">
        <v>0</v>
      </c>
      <c r="F66" s="754">
        <v>1415.95</v>
      </c>
    </row>
    <row r="67" spans="1:6" ht="14.45" customHeight="1" x14ac:dyDescent="0.2">
      <c r="A67" s="777" t="s">
        <v>1682</v>
      </c>
      <c r="B67" s="753"/>
      <c r="C67" s="767">
        <v>0</v>
      </c>
      <c r="D67" s="753">
        <v>47.189999999999991</v>
      </c>
      <c r="E67" s="767">
        <v>1</v>
      </c>
      <c r="F67" s="754">
        <v>47.189999999999991</v>
      </c>
    </row>
    <row r="68" spans="1:6" ht="14.45" customHeight="1" x14ac:dyDescent="0.2">
      <c r="A68" s="777" t="s">
        <v>1683</v>
      </c>
      <c r="B68" s="753"/>
      <c r="C68" s="767">
        <v>0</v>
      </c>
      <c r="D68" s="753">
        <v>97.72</v>
      </c>
      <c r="E68" s="767">
        <v>1</v>
      </c>
      <c r="F68" s="754">
        <v>97.72</v>
      </c>
    </row>
    <row r="69" spans="1:6" ht="14.45" customHeight="1" x14ac:dyDescent="0.2">
      <c r="A69" s="777" t="s">
        <v>1684</v>
      </c>
      <c r="B69" s="753"/>
      <c r="C69" s="767">
        <v>0</v>
      </c>
      <c r="D69" s="753">
        <v>135.70000000000002</v>
      </c>
      <c r="E69" s="767">
        <v>1</v>
      </c>
      <c r="F69" s="754">
        <v>135.70000000000002</v>
      </c>
    </row>
    <row r="70" spans="1:6" ht="14.45" customHeight="1" x14ac:dyDescent="0.2">
      <c r="A70" s="777" t="s">
        <v>1685</v>
      </c>
      <c r="B70" s="753"/>
      <c r="C70" s="767">
        <v>0</v>
      </c>
      <c r="D70" s="753">
        <v>191.44</v>
      </c>
      <c r="E70" s="767">
        <v>1</v>
      </c>
      <c r="F70" s="754">
        <v>191.44</v>
      </c>
    </row>
    <row r="71" spans="1:6" ht="14.45" customHeight="1" x14ac:dyDescent="0.2">
      <c r="A71" s="777" t="s">
        <v>1686</v>
      </c>
      <c r="B71" s="753">
        <v>896.44</v>
      </c>
      <c r="C71" s="767">
        <v>4.8445950912022966E-2</v>
      </c>
      <c r="D71" s="753">
        <v>17607.480000000003</v>
      </c>
      <c r="E71" s="767">
        <v>0.95155404908797714</v>
      </c>
      <c r="F71" s="754">
        <v>18503.920000000002</v>
      </c>
    </row>
    <row r="72" spans="1:6" ht="14.45" customHeight="1" x14ac:dyDescent="0.2">
      <c r="A72" s="777" t="s">
        <v>1687</v>
      </c>
      <c r="B72" s="753">
        <v>642.61</v>
      </c>
      <c r="C72" s="767">
        <v>0.74186398217522309</v>
      </c>
      <c r="D72" s="753">
        <v>223.60000000000002</v>
      </c>
      <c r="E72" s="767">
        <v>0.25813601782477691</v>
      </c>
      <c r="F72" s="754">
        <v>866.21</v>
      </c>
    </row>
    <row r="73" spans="1:6" ht="14.45" customHeight="1" x14ac:dyDescent="0.2">
      <c r="A73" s="777" t="s">
        <v>1688</v>
      </c>
      <c r="B73" s="753">
        <v>193635.12</v>
      </c>
      <c r="C73" s="767">
        <v>0.7127454757613132</v>
      </c>
      <c r="D73" s="753">
        <v>78039.87</v>
      </c>
      <c r="E73" s="767">
        <v>0.2872545242386868</v>
      </c>
      <c r="F73" s="754">
        <v>271674.99</v>
      </c>
    </row>
    <row r="74" spans="1:6" ht="14.45" customHeight="1" x14ac:dyDescent="0.2">
      <c r="A74" s="777" t="s">
        <v>1689</v>
      </c>
      <c r="B74" s="753"/>
      <c r="C74" s="767">
        <v>0</v>
      </c>
      <c r="D74" s="753">
        <v>98.149999999999991</v>
      </c>
      <c r="E74" s="767">
        <v>1</v>
      </c>
      <c r="F74" s="754">
        <v>98.149999999999991</v>
      </c>
    </row>
    <row r="75" spans="1:6" ht="14.45" customHeight="1" x14ac:dyDescent="0.2">
      <c r="A75" s="777" t="s">
        <v>1690</v>
      </c>
      <c r="B75" s="753"/>
      <c r="C75" s="767">
        <v>0</v>
      </c>
      <c r="D75" s="753">
        <v>189.79</v>
      </c>
      <c r="E75" s="767">
        <v>1</v>
      </c>
      <c r="F75" s="754">
        <v>189.79</v>
      </c>
    </row>
    <row r="76" spans="1:6" ht="14.45" customHeight="1" x14ac:dyDescent="0.2">
      <c r="A76" s="777" t="s">
        <v>1691</v>
      </c>
      <c r="B76" s="753"/>
      <c r="C76" s="767">
        <v>0</v>
      </c>
      <c r="D76" s="753">
        <v>100.59999999999998</v>
      </c>
      <c r="E76" s="767">
        <v>1</v>
      </c>
      <c r="F76" s="754">
        <v>100.59999999999998</v>
      </c>
    </row>
    <row r="77" spans="1:6" ht="14.45" customHeight="1" x14ac:dyDescent="0.2">
      <c r="A77" s="777" t="s">
        <v>1692</v>
      </c>
      <c r="B77" s="753"/>
      <c r="C77" s="767">
        <v>0</v>
      </c>
      <c r="D77" s="753">
        <v>138.51000000000002</v>
      </c>
      <c r="E77" s="767">
        <v>1</v>
      </c>
      <c r="F77" s="754">
        <v>138.51000000000002</v>
      </c>
    </row>
    <row r="78" spans="1:6" ht="14.45" customHeight="1" x14ac:dyDescent="0.2">
      <c r="A78" s="777" t="s">
        <v>1693</v>
      </c>
      <c r="B78" s="753">
        <v>130.9</v>
      </c>
      <c r="C78" s="767">
        <v>1</v>
      </c>
      <c r="D78" s="753"/>
      <c r="E78" s="767">
        <v>0</v>
      </c>
      <c r="F78" s="754">
        <v>130.9</v>
      </c>
    </row>
    <row r="79" spans="1:6" ht="14.45" customHeight="1" x14ac:dyDescent="0.2">
      <c r="A79" s="777" t="s">
        <v>1694</v>
      </c>
      <c r="B79" s="753"/>
      <c r="C79" s="767">
        <v>0</v>
      </c>
      <c r="D79" s="753">
        <v>3022.5400000000013</v>
      </c>
      <c r="E79" s="767">
        <v>1</v>
      </c>
      <c r="F79" s="754">
        <v>3022.5400000000013</v>
      </c>
    </row>
    <row r="80" spans="1:6" ht="14.45" customHeight="1" x14ac:dyDescent="0.2">
      <c r="A80" s="777" t="s">
        <v>1695</v>
      </c>
      <c r="B80" s="753"/>
      <c r="C80" s="767">
        <v>0</v>
      </c>
      <c r="D80" s="753">
        <v>2727.31</v>
      </c>
      <c r="E80" s="767">
        <v>1</v>
      </c>
      <c r="F80" s="754">
        <v>2727.31</v>
      </c>
    </row>
    <row r="81" spans="1:6" ht="14.45" customHeight="1" x14ac:dyDescent="0.2">
      <c r="A81" s="777" t="s">
        <v>1696</v>
      </c>
      <c r="B81" s="753"/>
      <c r="C81" s="767">
        <v>0</v>
      </c>
      <c r="D81" s="753">
        <v>674.61</v>
      </c>
      <c r="E81" s="767">
        <v>1</v>
      </c>
      <c r="F81" s="754">
        <v>674.61</v>
      </c>
    </row>
    <row r="82" spans="1:6" ht="14.45" customHeight="1" x14ac:dyDescent="0.2">
      <c r="A82" s="777" t="s">
        <v>1697</v>
      </c>
      <c r="B82" s="753"/>
      <c r="C82" s="767">
        <v>0</v>
      </c>
      <c r="D82" s="753">
        <v>2629.71</v>
      </c>
      <c r="E82" s="767">
        <v>1</v>
      </c>
      <c r="F82" s="754">
        <v>2629.71</v>
      </c>
    </row>
    <row r="83" spans="1:6" ht="14.45" customHeight="1" x14ac:dyDescent="0.2">
      <c r="A83" s="777" t="s">
        <v>1698</v>
      </c>
      <c r="B83" s="753"/>
      <c r="C83" s="767">
        <v>0</v>
      </c>
      <c r="D83" s="753">
        <v>1419.06</v>
      </c>
      <c r="E83" s="767">
        <v>1</v>
      </c>
      <c r="F83" s="754">
        <v>1419.06</v>
      </c>
    </row>
    <row r="84" spans="1:6" ht="14.45" customHeight="1" x14ac:dyDescent="0.2">
      <c r="A84" s="777" t="s">
        <v>1699</v>
      </c>
      <c r="B84" s="753"/>
      <c r="C84" s="767">
        <v>0</v>
      </c>
      <c r="D84" s="753">
        <v>281.44000000000005</v>
      </c>
      <c r="E84" s="767">
        <v>1</v>
      </c>
      <c r="F84" s="754">
        <v>281.44000000000005</v>
      </c>
    </row>
    <row r="85" spans="1:6" ht="14.45" customHeight="1" x14ac:dyDescent="0.2">
      <c r="A85" s="777" t="s">
        <v>1700</v>
      </c>
      <c r="B85" s="753"/>
      <c r="C85" s="767">
        <v>0</v>
      </c>
      <c r="D85" s="753">
        <v>123.17</v>
      </c>
      <c r="E85" s="767">
        <v>1</v>
      </c>
      <c r="F85" s="754">
        <v>123.17</v>
      </c>
    </row>
    <row r="86" spans="1:6" ht="14.45" customHeight="1" x14ac:dyDescent="0.2">
      <c r="A86" s="777" t="s">
        <v>1701</v>
      </c>
      <c r="B86" s="753">
        <v>781.56</v>
      </c>
      <c r="C86" s="767">
        <v>1</v>
      </c>
      <c r="D86" s="753"/>
      <c r="E86" s="767">
        <v>0</v>
      </c>
      <c r="F86" s="754">
        <v>781.56</v>
      </c>
    </row>
    <row r="87" spans="1:6" ht="14.45" customHeight="1" x14ac:dyDescent="0.2">
      <c r="A87" s="777" t="s">
        <v>1702</v>
      </c>
      <c r="B87" s="753"/>
      <c r="C87" s="767">
        <v>0</v>
      </c>
      <c r="D87" s="753">
        <v>163125.99780709372</v>
      </c>
      <c r="E87" s="767">
        <v>1</v>
      </c>
      <c r="F87" s="754">
        <v>163125.99780709372</v>
      </c>
    </row>
    <row r="88" spans="1:6" ht="14.45" customHeight="1" x14ac:dyDescent="0.2">
      <c r="A88" s="777" t="s">
        <v>1703</v>
      </c>
      <c r="B88" s="753">
        <v>100.42</v>
      </c>
      <c r="C88" s="767">
        <v>3.7129609773051631E-2</v>
      </c>
      <c r="D88" s="753">
        <v>2604.1600000000003</v>
      </c>
      <c r="E88" s="767">
        <v>0.96287039022694831</v>
      </c>
      <c r="F88" s="754">
        <v>2704.5800000000004</v>
      </c>
    </row>
    <row r="89" spans="1:6" ht="14.45" customHeight="1" x14ac:dyDescent="0.2">
      <c r="A89" s="777" t="s">
        <v>1704</v>
      </c>
      <c r="B89" s="753"/>
      <c r="C89" s="767">
        <v>0</v>
      </c>
      <c r="D89" s="753">
        <v>13398.170000000002</v>
      </c>
      <c r="E89" s="767">
        <v>1</v>
      </c>
      <c r="F89" s="754">
        <v>13398.170000000002</v>
      </c>
    </row>
    <row r="90" spans="1:6" ht="14.45" customHeight="1" x14ac:dyDescent="0.2">
      <c r="A90" s="777" t="s">
        <v>1705</v>
      </c>
      <c r="B90" s="753"/>
      <c r="C90" s="767">
        <v>0</v>
      </c>
      <c r="D90" s="753">
        <v>7342.4999999999982</v>
      </c>
      <c r="E90" s="767">
        <v>1</v>
      </c>
      <c r="F90" s="754">
        <v>7342.4999999999982</v>
      </c>
    </row>
    <row r="91" spans="1:6" ht="14.45" customHeight="1" x14ac:dyDescent="0.2">
      <c r="A91" s="777" t="s">
        <v>1706</v>
      </c>
      <c r="B91" s="753"/>
      <c r="C91" s="767">
        <v>0</v>
      </c>
      <c r="D91" s="753">
        <v>1293.1399999999999</v>
      </c>
      <c r="E91" s="767">
        <v>1</v>
      </c>
      <c r="F91" s="754">
        <v>1293.1399999999999</v>
      </c>
    </row>
    <row r="92" spans="1:6" ht="14.45" customHeight="1" x14ac:dyDescent="0.2">
      <c r="A92" s="777" t="s">
        <v>1707</v>
      </c>
      <c r="B92" s="753"/>
      <c r="C92" s="767">
        <v>0</v>
      </c>
      <c r="D92" s="753">
        <v>624.79999999999984</v>
      </c>
      <c r="E92" s="767">
        <v>1</v>
      </c>
      <c r="F92" s="754">
        <v>624.79999999999984</v>
      </c>
    </row>
    <row r="93" spans="1:6" ht="14.45" customHeight="1" x14ac:dyDescent="0.2">
      <c r="A93" s="777" t="s">
        <v>1708</v>
      </c>
      <c r="B93" s="753"/>
      <c r="C93" s="767">
        <v>0</v>
      </c>
      <c r="D93" s="753">
        <v>549.4</v>
      </c>
      <c r="E93" s="767">
        <v>1</v>
      </c>
      <c r="F93" s="754">
        <v>549.4</v>
      </c>
    </row>
    <row r="94" spans="1:6" ht="14.45" customHeight="1" x14ac:dyDescent="0.2">
      <c r="A94" s="777" t="s">
        <v>1709</v>
      </c>
      <c r="B94" s="753">
        <v>31511.64</v>
      </c>
      <c r="C94" s="767">
        <v>4.5527203146949281E-2</v>
      </c>
      <c r="D94" s="753">
        <v>660638.05999999994</v>
      </c>
      <c r="E94" s="767">
        <v>0.95447279685305064</v>
      </c>
      <c r="F94" s="754">
        <v>692149.7</v>
      </c>
    </row>
    <row r="95" spans="1:6" ht="14.45" customHeight="1" thickBot="1" x14ac:dyDescent="0.25">
      <c r="A95" s="778" t="s">
        <v>1710</v>
      </c>
      <c r="B95" s="769"/>
      <c r="C95" s="770">
        <v>0</v>
      </c>
      <c r="D95" s="769">
        <v>39776.459999999992</v>
      </c>
      <c r="E95" s="770">
        <v>1</v>
      </c>
      <c r="F95" s="771">
        <v>39776.459999999992</v>
      </c>
    </row>
    <row r="96" spans="1:6" ht="14.45" customHeight="1" thickBot="1" x14ac:dyDescent="0.25">
      <c r="A96" s="772" t="s">
        <v>3</v>
      </c>
      <c r="B96" s="773">
        <v>240283.61</v>
      </c>
      <c r="C96" s="774">
        <v>0.12394889094606469</v>
      </c>
      <c r="D96" s="773">
        <v>1698286.4584047059</v>
      </c>
      <c r="E96" s="774">
        <v>0.87605110905393557</v>
      </c>
      <c r="F96" s="775">
        <v>1938570.0684047053</v>
      </c>
    </row>
  </sheetData>
  <mergeCells count="3">
    <mergeCell ref="A1:F1"/>
    <mergeCell ref="B3:C3"/>
    <mergeCell ref="D3:E3"/>
  </mergeCells>
  <conditionalFormatting sqref="C5:C1048576">
    <cfRule type="cellIs" dxfId="58" priority="8" stopIfTrue="1" operator="greaterThan">
      <formula>0.1</formula>
    </cfRule>
  </conditionalFormatting>
  <hyperlinks>
    <hyperlink ref="A2" location="Obsah!A1" display="Zpět na Obsah  KL 01  1.-4.měsíc" xr:uid="{6750B6AD-2D5C-42CA-96E9-5753533B5F5C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5</vt:i4>
      </vt:variant>
    </vt:vector>
  </HeadingPairs>
  <TitlesOfParts>
    <vt:vector size="3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2019-09-26T07:09:40Z</dcterms:modified>
</cp:coreProperties>
</file>